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асходы 2024" sheetId="1" r:id="rId1"/>
  </sheets>
  <definedNames>
    <definedName name="_Date_">#REF!</definedName>
    <definedName name="_Otchet_Period_Source__AT_ObjectName">#REF!</definedName>
    <definedName name="_Period_">#REF!</definedName>
    <definedName name="Excel_BuiltIn_Print_Area" localSheetId="0">'Расходы 2024'!$A$3:$C$675</definedName>
    <definedName name="Excel_BuiltIn_Print_Titles" localSheetId="0">'Расходы 2024'!#REF!</definedName>
    <definedName name="_xlnm.Print_Titles" localSheetId="0">'Расходы 2024'!$6:$6</definedName>
    <definedName name="_xlnm.Print_Area" localSheetId="0">'Расходы 2024'!$A$1:$E$676</definedName>
  </definedNames>
  <calcPr fullCalcOnLoad="1"/>
</workbook>
</file>

<file path=xl/sharedStrings.xml><?xml version="1.0" encoding="utf-8"?>
<sst xmlns="http://schemas.openxmlformats.org/spreadsheetml/2006/main" count="1425" uniqueCount="483">
  <si>
    <t>Распределение бюджетных ассигнований бюджета города Обнинска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плановый период 2025 и 2026 годов</t>
  </si>
  <si>
    <t>(рублей)</t>
  </si>
  <si>
    <t>Наименование</t>
  </si>
  <si>
    <t>Целевая статья</t>
  </si>
  <si>
    <t>Вид расхо-дов</t>
  </si>
  <si>
    <t>Измененные бюджетные ассигнования  на 2025 год</t>
  </si>
  <si>
    <t>Бюджетные ассигнования на 2026 год</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</si>
  <si>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</si>
  <si>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</si>
  <si>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</si>
  <si>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</si>
  <si>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</si>
  <si>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01 1 01 16310</t>
  </si>
  <si>
    <t>Предоставление субсидий бюджетным, автономным учреждениям и иным некоммерческим организациям</t>
  </si>
  <si>
    <t>Субсидии бюджетным учреждениям</t>
  </si>
  <si>
    <t>Субсидии некоммерческим организациям (за исключением государственных (муниципальных) учреждений)</t>
  </si>
  <si>
    <t>Иные бюджетные ассигнования</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</si>
  <si>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</si>
  <si>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</si>
  <si>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</si>
  <si>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</si>
  <si>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S6320</t>
  </si>
  <si>
    <t>Укрепление материально-технической базы учреждений дошкольного образования</t>
  </si>
  <si>
    <t>01 1 04 10000</t>
  </si>
  <si>
    <t>Выплаты компенсации педагогическим работникам МБДОУ за наем (поднаем) жилых помещений</t>
  </si>
  <si>
    <t>01 1 05 10000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</si>
  <si>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</si>
  <si>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</si>
  <si>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Социальное обеспечение и иные выплаты населению</t>
  </si>
  <si>
    <t>Социальные выплаты гражданам, кроме публичных нормативных социальных выплат</t>
  </si>
  <si>
    <t>Создание дополнительных мест в детских дошкольных учреждениях (за счет субсидии на строительство, реконструкция, капитальный (текущий) ремонт зданий (помещений) и приобретение зданий (помещений) для реализации программ дошкольного образования)</t>
  </si>
  <si>
    <t>01 1 08 S6110</t>
  </si>
  <si>
    <t>Капитальные вложения в объекты государственной (муниципальной) собственности</t>
  </si>
  <si>
    <t>400</t>
  </si>
  <si>
    <t>Бюджетные инвестиции</t>
  </si>
  <si>
    <t>410</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</si>
  <si>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</si>
  <si>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</si>
  <si>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</si>
  <si>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01 2 01 16330</t>
  </si>
  <si>
    <t>Осуществление ежемесячных денежных выплат работникам муниципальных общеобразовательных учреждений</t>
  </si>
  <si>
    <t>01 2 02 16340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</si>
  <si>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</si>
  <si>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</si>
  <si>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</si>
  <si>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</si>
  <si>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Укрепление материально-технической базы общеобразовательных учреждений (модернизации школьных систем образования)</t>
  </si>
  <si>
    <t>01 2 04 L7500</t>
  </si>
  <si>
    <t>Выплаты компенсации педагогическим работникам МБОУ за наем (поднаем) жилых помещений</t>
  </si>
  <si>
    <t>01 2 05 10000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</si>
  <si>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</si>
  <si>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</si>
  <si>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федерального проекта «Патриотическое воспитание граждан Российской Федерации» национального проекта «Образование»)</t>
  </si>
  <si>
    <t>01 2 ЕВ 51790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</si>
  <si>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</si>
  <si>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</si>
  <si>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</si>
  <si>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</si>
  <si>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</si>
  <si>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</si>
  <si>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дополнительных мерах социальной поддержки членов семей военнослужащих, сотрудников некоторых федеральных государственных органов, принимающих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граждан Российской Федерации, призванных на военную службу по мобилизации в Вооруженные Силы Российской Федерации, а также лиц, направленных (командированных) для выполнения задач на территориях Донецкой Народной Республики, Луганской Народной Республики»</t>
  </si>
  <si>
    <t>01 3 02 16910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</si>
  <si>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</si>
  <si>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01 3 02 16920</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</si>
  <si>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</si>
  <si>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</si>
  <si>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</si>
  <si>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</si>
  <si>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Временное трудоустройство обучающихся от 14 до 17 лет в свободное от учебы время</t>
  </si>
  <si>
    <t>01 4 02 10000</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</si>
  <si>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</si>
  <si>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</si>
  <si>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</si>
  <si>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</si>
  <si>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Субсидии автономным учреждениям</t>
  </si>
  <si>
    <t>Укрепление материально-технической базы учреждений дополнительного образования</t>
  </si>
  <si>
    <t>01 5 04 10000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</si>
  <si>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</si>
  <si>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</si>
  <si>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</si>
  <si>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</si>
  <si>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</si>
  <si>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</si>
  <si>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</si>
  <si>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</si>
  <si>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</si>
  <si>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</si>
  <si>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</si>
  <si>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</si>
  <si>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</si>
  <si>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</si>
  <si>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200</t>
  </si>
  <si>
    <t>240</t>
  </si>
  <si>
    <t>800</t>
  </si>
  <si>
    <t>Уплата налогов, сборов и иных платежей</t>
  </si>
  <si>
    <t>850</t>
  </si>
  <si>
    <t>Ведение бухгалтерского, налогового и статистического учета в обслуживаемых учреждениях</t>
  </si>
  <si>
    <t>01 7 02 10000</t>
  </si>
  <si>
    <t>Расходы на выплаты персоналу казенных учреждений</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</si>
  <si>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</si>
  <si>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</si>
  <si>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</si>
  <si>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</si>
  <si>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</si>
  <si>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Выплата компенсации  части родительской платы</t>
  </si>
  <si>
    <t>01 7 05 16030</t>
  </si>
  <si>
    <t>Муниципальная программа "Развитие культуры города Обнинска"</t>
  </si>
  <si>
    <t>02 0 00 00000</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</si>
  <si>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</si>
  <si>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</si>
  <si>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</si>
  <si>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</si>
  <si>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</si>
  <si>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</si>
  <si>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</si>
  <si>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</si>
  <si>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киновидеопоказа и досуговых мероприятий</t>
  </si>
  <si>
    <t>02 1 04 10000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</si>
  <si>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</si>
  <si>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</si>
  <si>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</si>
  <si>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</si>
  <si>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</si>
  <si>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</si>
  <si>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</si>
  <si>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</si>
  <si>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</si>
  <si>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</si>
  <si>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</si>
  <si>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</si>
  <si>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</si>
  <si>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</si>
  <si>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Комплектование книжных фондов библиотек (за счет средств субсидии на государственную поддержку отрасли культуры)</t>
  </si>
  <si>
    <t>02 2 04 L5192</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</si>
  <si>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</si>
  <si>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</si>
  <si>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</si>
  <si>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</si>
  <si>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</si>
  <si>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</si>
  <si>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</si>
  <si>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</si>
  <si>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</si>
  <si>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</si>
  <si>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</si>
  <si>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</si>
  <si>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</si>
  <si>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</si>
  <si>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</si>
  <si>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</si>
  <si>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</si>
  <si>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</si>
  <si>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Выплата компенсации работникам муниципальных организаций культуры за наем (поднаем) жилых помещений</t>
  </si>
  <si>
    <t>02 5 03 10000</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</si>
  <si>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</si>
  <si>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</si>
  <si>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</si>
  <si>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</si>
  <si>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</si>
  <si>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</si>
  <si>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Создание и развитие научных и творческих коллективных центров (реализация мероприятия Стратегии социально-экономического развития муниципального образования «Город Обнинск» как наукограда Российской Федерации)</t>
  </si>
  <si>
    <t>03 0 03 L5250</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</si>
  <si>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</si>
  <si>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</si>
  <si>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</si>
  <si>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</si>
  <si>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 xml:space="preserve">Осуществление спортивной деятельности по классическому и пляжному волейболу </t>
  </si>
  <si>
    <t>04 0 03 10000</t>
  </si>
  <si>
    <t>Обеспечение деятельности муниципальных учреждений, реализующих программы спортивной подготовки</t>
  </si>
  <si>
    <t>04 0 05 10000</t>
  </si>
  <si>
    <t>Выплата компенсации работникам муниципальных физкультурно-спортивных организаций за наем (поднаем) жилых помещений</t>
  </si>
  <si>
    <t>04 0 13 10000</t>
  </si>
  <si>
    <t>Поддержка физкультурно-спортивных организаций, развивающих командные игровые виды спорта</t>
  </si>
  <si>
    <t>04 0 14 10000</t>
  </si>
  <si>
    <t>Муниципальная программа "Социальная поддержка населения города Обнинска"</t>
  </si>
  <si>
    <t>05 0 00 00000</t>
  </si>
  <si>
    <t xml:space="preserve">Подпрограмма "Дополнительные меры социальной поддержки отдельных категорий граждан, проживающих в городе Обнинске" </t>
  </si>
  <si>
    <t>05 1 00 00000</t>
  </si>
  <si>
    <t>Компенсация оплаты жилищно-коммунальных услуг отдельным категориям граждан</t>
  </si>
  <si>
    <t>05 1 01 52500</t>
  </si>
  <si>
    <t>Публичные нормативные социальные выплаты гражданам</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</si>
  <si>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</si>
  <si>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</si>
  <si>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</si>
  <si>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</si>
  <si>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Обеспечение социальных выплат, пособий, компенсаций детям и семьям с детьми</t>
  </si>
  <si>
    <t>05 1 04 03300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</si>
  <si>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</si>
  <si>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</si>
  <si>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</si>
  <si>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</si>
  <si>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</si>
  <si>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</si>
  <si>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</si>
  <si>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</si>
  <si>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</si>
  <si>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</si>
  <si>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</si>
  <si>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</si>
  <si>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</si>
  <si>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</si>
  <si>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</si>
  <si>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</si>
  <si>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Ежемесячная доплата к государственной пенсии лицам, замещавшим муниципальные должности и должности муниципальной службы</t>
  </si>
  <si>
    <t>05 1 17 10000</t>
  </si>
  <si>
    <t xml:space="preserve">Предоставление банных услуг отдельным категориям граждан </t>
  </si>
  <si>
    <t>05 1 20 10000</t>
  </si>
  <si>
    <t>Компенсация отдельным категориям граждан оплаты взноса на капитальный ремонт общего имущества в многоквартирном доме</t>
  </si>
  <si>
    <t>05 1 22 R4620</t>
  </si>
  <si>
    <t>Оказание государственной социальной помощи на основании социального контракта отдельным категориям граждан</t>
  </si>
  <si>
    <t>05 1 25 R4040</t>
  </si>
  <si>
    <t>Организация и проведение социально-значимых мероприятий</t>
  </si>
  <si>
    <t>05 1 27 10000</t>
  </si>
  <si>
    <t>Возмещение расходов на установку внутридомового газового оборудования</t>
  </si>
  <si>
    <t>05 1 28 03080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</si>
  <si>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</si>
  <si>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</si>
  <si>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Улучшение жилищных условий многодетных семей (в рамках реализации федерального проекта "Финансовая поддержка семей при рождении детей" национального проекта "Демография")</t>
  </si>
  <si>
    <t>05 1 Р1 04280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</si>
  <si>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</si>
  <si>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</si>
  <si>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</si>
  <si>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</si>
  <si>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</si>
  <si>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</si>
  <si>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</si>
  <si>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</si>
  <si>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</si>
  <si>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</si>
  <si>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</si>
  <si>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</si>
  <si>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Организация работы клубных формирований для пожилых граждан и инвалидов</t>
  </si>
  <si>
    <t>05 2 06 10000</t>
  </si>
  <si>
    <t>Подпрограмма "Жилье в кредит"</t>
  </si>
  <si>
    <t>05 3 00 00000</t>
  </si>
  <si>
    <t xml:space="preserve">Предоставление компенсации гражданам на приобретение жилья </t>
  </si>
  <si>
    <t>05 3 01 10000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</si>
  <si>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</si>
  <si>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</si>
  <si>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</si>
  <si>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</si>
  <si>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</si>
  <si>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</si>
  <si>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</si>
  <si>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</si>
  <si>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</si>
  <si>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</si>
  <si>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</si>
  <si>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</si>
  <si>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</si>
  <si>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</si>
  <si>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</si>
  <si>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</si>
  <si>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</si>
  <si>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</si>
  <si>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</si>
  <si>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</si>
  <si>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</si>
  <si>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</si>
  <si>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Строительство и реконструкция автомобильных дорог и искусственных сооружений на них</t>
  </si>
  <si>
    <t>06 0 07 10000</t>
  </si>
  <si>
    <t>Муниципальная программа "Содержание и обслуживание жилищного фонда муниципального образования "Город Обнинск"</t>
  </si>
  <si>
    <t>07 0 00 00000</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</si>
  <si>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</si>
  <si>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</si>
  <si>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</si>
  <si>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Софинансирование работ по капитальному ремонту многоквартирных домов</t>
  </si>
  <si>
    <t>07 0 02 10000</t>
  </si>
  <si>
    <t>Закупка товаров, работ и услуг для государственных (муниципальных) нужд</t>
  </si>
  <si>
    <t>Обеспечение деятельности аварийно-диспетчерской службы города</t>
  </si>
  <si>
    <t>07 0 03 10000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</si>
  <si>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</si>
  <si>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</si>
  <si>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</si>
  <si>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</si>
  <si>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</si>
  <si>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</si>
  <si>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</si>
  <si>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</si>
  <si>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</si>
  <si>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Повышение энергоэффективности малоэтажных домов</t>
  </si>
  <si>
    <t>08 0 04 10000</t>
  </si>
  <si>
    <t>Разработка сводного топливно-энергетического баланса муниципального образования "Город Обнинск"</t>
  </si>
  <si>
    <t>08 0 05 10000</t>
  </si>
  <si>
    <t>Муниципальная программа "Благоустройство города Обнинска"</t>
  </si>
  <si>
    <t>09 0 00 00000</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</si>
  <si>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</si>
  <si>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</si>
  <si>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в том числе очистке земель от мусора </t>
  </si>
  <si>
    <t>09 1 01 10000</t>
  </si>
  <si>
    <t>Реализация мероприятий по озеленению территорий города,  реконструкция и восстановление зеленых насаждений</t>
  </si>
  <si>
    <t>09 1 02 10000</t>
  </si>
  <si>
    <t>Межевание и постановка на кадастровый учет, проведение лесоустройства и разработка лесохозяйственного регламента в отношении территорий с городскими лесами г. Обнинска</t>
  </si>
  <si>
    <t>09 1 03 10000</t>
  </si>
  <si>
    <t>600</t>
  </si>
  <si>
    <t>620</t>
  </si>
  <si>
    <t>Реализация мероприятий по декоративному оформлению территорий города Обнинска</t>
  </si>
  <si>
    <t>09 1 05 10000</t>
  </si>
  <si>
    <t>Реализация инициативных проектов в сфере благоустройства города</t>
  </si>
  <si>
    <t>09 1 07 10000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</si>
  <si>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</si>
  <si>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</si>
  <si>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</si>
  <si>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</si>
  <si>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Развитие наружного освещения территории города Обнинска</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</si>
  <si>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</si>
  <si>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</si>
  <si>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</si>
  <si>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</si>
  <si>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</si>
  <si>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Организация и проведение городских мероприятий на территории парков города</t>
  </si>
  <si>
    <t>09 4 02 10000</t>
  </si>
  <si>
    <t>Подпрограмма "Организация похоронного дела"</t>
  </si>
  <si>
    <t>09 5 00 00000</t>
  </si>
  <si>
    <t>Обеспечение деятельности МКУ "БРУ"</t>
  </si>
  <si>
    <t>09 5 01 10000</t>
  </si>
  <si>
    <t>Благоустройство территорий кладбищ и содержание мест захоронений</t>
  </si>
  <si>
    <t>09 5 03 10000</t>
  </si>
  <si>
    <t>Муниципальная программа "Развитие и модернизация объектов инженерной инфраструктуры города Обнинска"</t>
  </si>
  <si>
    <t>10 0 00 00000</t>
  </si>
  <si>
    <t>Муниципальная программа «Развитие и модернизация объектов инженерной инфраструктуры города Обнинска»</t>
  </si>
  <si>
    <t>Осуществление функций МБУ "Управляющая компания систем коммунальной инфраструктуры"</t>
  </si>
  <si>
    <t>10 0 16 10000</t>
  </si>
  <si>
    <t>Строительство канализационно-насосной станции с двумя напорными коллекторами в районе ул. Пирогова (в рамках реализации федерального проекта "Жилье" национального проекта "Жилье и городская среда")</t>
  </si>
  <si>
    <t>10 0 F5 50214</t>
  </si>
  <si>
    <t>Муниципальная программа "Обеспечение правопорядка и безопасности населения на территории города Обнинска"</t>
  </si>
  <si>
    <t>11 0 00 00000</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</si>
  <si>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</si>
  <si>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</si>
  <si>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</si>
  <si>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</si>
  <si>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</si>
  <si>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</si>
  <si>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Подпрограмма "Профилактика правонарушений и злоупотреблений наркотиками в муниципальном образовании "Город Обнинск"</t>
  </si>
  <si>
    <t>11 2 00 00000</t>
  </si>
  <si>
    <t>Установка и модернизация систем видеонаблюдения в муниципальных образовательных учреждениях</t>
  </si>
  <si>
    <t>11 2 01 10000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</si>
  <si>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</si>
  <si>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</si>
  <si>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</si>
  <si>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</si>
  <si>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 xml:space="preserve">Проведение мероприятий антинаркотической направленности </t>
  </si>
  <si>
    <t>11 2 04 10000</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</si>
  <si>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</si>
  <si>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</si>
  <si>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</si>
  <si>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</si>
  <si>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</si>
  <si>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</si>
  <si>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</si>
  <si>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</si>
  <si>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</si>
  <si>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</si>
  <si>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</si>
  <si>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</si>
  <si>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</si>
  <si>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</si>
  <si>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</si>
  <si>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</si>
  <si>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</si>
  <si>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</si>
  <si>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занимающимся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</si>
  <si>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</si>
  <si>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</si>
  <si>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</si>
  <si>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</si>
  <si>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</si>
  <si>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</si>
  <si>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</si>
  <si>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</si>
  <si>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</si>
  <si>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</si>
  <si>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</si>
  <si>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</si>
  <si>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</si>
  <si>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</si>
  <si>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</si>
  <si>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</si>
  <si>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</si>
  <si>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Повышение уровня привлекательности профессиональной деятельности в сфере архитектуры и градостроительства</t>
  </si>
  <si>
    <t>13 2 05 S6233</t>
  </si>
  <si>
    <t>Иные выплаты населению</t>
  </si>
  <si>
    <t>Муниципальная программа "Развитие туризма в муниципальном образовании "Город Обнинск"</t>
  </si>
  <si>
    <t>16 0 00 00000</t>
  </si>
  <si>
    <t>Развитие приоритетных направлений туризма</t>
  </si>
  <si>
    <t>16 0 01 10000</t>
  </si>
  <si>
    <t>Повышение доступности и популяризация туристических объектов и достопримечательностей муниципального образования "Город Обнинск"</t>
  </si>
  <si>
    <t>16 0 02 10000</t>
  </si>
  <si>
    <t>Муниципальная программа "Профилактика терроризма и экстремизма на территории муниципального образования "Город Обнинск"</t>
  </si>
  <si>
    <t>17 0 00 00000</t>
  </si>
  <si>
    <t>Прохождение обучения и (или) курсов повышения квалификации сотрудниками Администрации города Обнинска, задействованными в реализации мероприятий по противодействию распространения идеологии терроризма и экстремизма.</t>
  </si>
  <si>
    <t>17 0 14 10000</t>
  </si>
  <si>
    <t>Муниципальная программа «Общественное долголетие»</t>
  </si>
  <si>
    <t>18 0 00 00000</t>
  </si>
  <si>
    <t>Информирование населения о распространении социально значимых заболеваний</t>
  </si>
  <si>
    <t>18 0 04 10000</t>
  </si>
  <si>
    <t>Непрограммные направления расходов</t>
  </si>
  <si>
    <t>70 0 00 00000</t>
  </si>
  <si>
    <t>Обеспечение деятельности органов местного самоуправления</t>
  </si>
  <si>
    <t>70 1 00 00000</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</si>
  <si>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</si>
  <si>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</si>
  <si>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</si>
  <si>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</si>
  <si>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Обеспечение деятельности представительного органа муниципального образования "Город Обнинск"</t>
  </si>
  <si>
    <t>70 1 00 11001</t>
  </si>
  <si>
    <t>Обеспечение деятельности Контрольно-счетной палаты муниципального образования "Город Обнинск"</t>
  </si>
  <si>
    <t>70 1 00 11002</t>
  </si>
  <si>
    <t>Обеспечение деятельности исполнительно-распорядительного органа муниципального образования "Город Обнинск"</t>
  </si>
  <si>
    <t>70 1 00 11003</t>
  </si>
  <si>
    <t xml:space="preserve">Иные закупки товаров, работ и услуг для обеспечения государственных (муниципальных) нужд                           </t>
  </si>
  <si>
    <t>Обеспечение деятельности Управления финансов Администрации города Обнинска</t>
  </si>
  <si>
    <t>70 1 00 11004</t>
  </si>
  <si>
    <t>Обеспечение деятельности Комитета по материально-техническому обеспечению Администрации города Обнинска</t>
  </si>
  <si>
    <t>70 1 00 11005</t>
  </si>
  <si>
    <t>Осуществление государственного полномочия по осуществлению уведомительной регистрации территориальных соглашений и коллективных договоров</t>
  </si>
  <si>
    <t>70 1 00 22220</t>
  </si>
  <si>
    <t>Осуществление полномочий по государственной регистрации актов гражданского состояния</t>
  </si>
  <si>
    <t>70 1 00 59340</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</si>
  <si>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</si>
  <si>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</si>
  <si>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</si>
  <si>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</si>
  <si>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</si>
  <si>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</si>
  <si>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</si>
  <si>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Реализация прочих направлений деятельности в сфере установленных функций органов местного самоуправления</t>
  </si>
  <si>
    <t>70 3 00 00000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</si>
  <si>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</si>
  <si>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</si>
  <si>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</si>
  <si>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</si>
  <si>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</si>
  <si>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</si>
  <si>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</si>
  <si>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</si>
  <si>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Финансовое обеспечение (возмещение) расходов на эксплуатацию объекта Концессионного соглашения в виде платы Концедента</t>
  </si>
  <si>
    <t>70 3 00 13005</t>
  </si>
  <si>
    <t>Проведение отдельных мероприятий по транспорту</t>
  </si>
  <si>
    <t>70 3 00 13006</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</si>
  <si>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</si>
  <si>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</si>
  <si>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</si>
  <si>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</si>
  <si>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</si>
  <si>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</si>
  <si>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Изъятие земельных участков, находящихся в частной собственности, для муниципальных нужд</t>
  </si>
  <si>
    <t>70 3 00 13014</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</si>
  <si>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</si>
  <si>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</si>
  <si>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</si>
  <si>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</si>
  <si>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Осуществление государственных полномочий по организации социального обслуживания граждан в Калужской области</t>
  </si>
  <si>
    <t>70 4 00 03410</t>
  </si>
  <si>
    <t>610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</si>
  <si>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</si>
  <si>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</si>
  <si>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</si>
  <si>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</si>
  <si>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Реализация концессионного соглашения в сфере теплоснабжения, горячего и холодного водоснабжения, водоотведения</t>
  </si>
  <si>
    <t>70 4 00 S9090</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</si>
  <si>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</si>
  <si>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</si>
  <si>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осуществление мероприятий по реализации стратегий социально-экономического развития наукоградов Российской Федерации</t>
  </si>
  <si>
    <t>70 5 00 15001</t>
  </si>
  <si>
    <t>Межбюджетные трансферты</t>
  </si>
  <si>
    <t>Иные межбюджетные трансферты</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</si>
  <si>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</si>
  <si>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</si>
  <si>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</si>
  <si>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</si>
  <si>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</si>
  <si>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</si>
  <si>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Дополнительные выплаты за поднаем жилья работникам федеральных государственных учреждений здравоохранения</t>
  </si>
  <si>
    <t>70 9 00 19003</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</si>
  <si>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</si>
  <si>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</si>
  <si>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</si>
  <si>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</si>
  <si>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Расходы, связанные с организацией и проведением сельскохозяйственных ярмарок выходного дня в городе Обнинске</t>
  </si>
  <si>
    <t>70 9 00 19007</t>
  </si>
  <si>
    <t>ВСЕГО</t>
  </si>
  <si>
    <r>
      <t>П</t>
    </r>
    <r>
      <rPr>
        <sz val="10"/>
        <rFont val="Times New Roman"/>
        <family val="1"/>
      </rPr>
      <t>риложение № 5  к решению Обнинского городского Собрания  "О бюджете города Обнинска на 2024 год и плановый период 2025 и 2026 годов"от 12.12.2023 № 01-47</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</si>
</sst>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8">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sz val="12"/>
      <name val="Arial Cyr"/>
      <family val="0"/>
    </font>
    <font>
      <sz val="12"/>
      <name val="Times New Roman"/>
      <family val="1"/>
    </font>
    <font>
      <b/>
      <sz val="16"/>
      <name val="Times New Roman"/>
      <family val="1"/>
    </font>
    <font>
      <b/>
      <sz val="14"/>
      <name val="Times New Roman"/>
      <family val="1"/>
    </font>
    <font>
      <b/>
      <sz val="12"/>
      <name val="Times New Roman"/>
      <family val="1"/>
    </font>
    <font>
      <b/>
      <sz val="11"/>
      <name val="Times New Roman"/>
      <family val="1"/>
    </font>
    <font>
      <sz val="11"/>
      <name val="Times New Roman"/>
      <family val="1"/>
    </font>
    <font>
      <b/>
      <sz val="10"/>
      <name val="Arial Cyr"/>
      <family val="0"/>
    </font>
    <font>
      <sz val="12"/>
      <color indexed="8"/>
      <name val="Times New Roman"/>
      <family val="1"/>
    </font>
    <font>
      <sz val="12.5"/>
      <name val="Times New Roman"/>
      <family val="1"/>
    </font>
    <font>
      <b/>
      <i/>
      <sz val="10"/>
      <name val="Arial Cyr"/>
      <family val="0"/>
    </font>
    <font>
      <i/>
      <sz val="10"/>
      <name val="Arial Cyr"/>
      <family val="0"/>
    </font>
    <font>
      <sz val="10"/>
      <name val="Times New Roman"/>
      <family val="1"/>
    </font>
    <font>
      <b/>
      <sz val="12.5"/>
      <name val="Arial Cyr"/>
      <family val="0"/>
    </font>
    <font>
      <b/>
      <sz val="12"/>
      <color indexed="8"/>
      <name val="Times New Roman"/>
      <family val="1"/>
    </font>
    <font>
      <b/>
      <i/>
      <sz val="12"/>
      <name val="Times New Roman"/>
      <family val="1"/>
    </font>
    <font>
      <sz val="12.5"/>
      <name val="Arial Cyr"/>
      <family val="0"/>
    </font>
    <font>
      <b/>
      <sz val="10"/>
      <name val="Times New Roman"/>
      <family val="1"/>
    </font>
    <font>
      <b/>
      <sz val="12.5"/>
      <name val="Times New Roman"/>
      <family val="1"/>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1">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color indexed="8"/>
      </left>
      <right style="hair">
        <color indexed="8"/>
      </right>
      <top style="hair">
        <color indexed="8"/>
      </top>
      <bottom style="hair">
        <color indexed="8"/>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 fillId="33" borderId="0" applyNumberFormat="0" applyBorder="0" applyAlignment="0" applyProtection="0"/>
    <xf numFmtId="0" fontId="5" fillId="0" borderId="0">
      <alignment/>
      <protection/>
    </xf>
    <xf numFmtId="0" fontId="6" fillId="34" borderId="1" applyNumberFormat="0" applyAlignment="0" applyProtection="0"/>
    <xf numFmtId="0" fontId="7" fillId="35" borderId="2" applyNumberFormat="0" applyAlignment="0" applyProtection="0"/>
    <xf numFmtId="0" fontId="5" fillId="0" borderId="0">
      <alignment/>
      <protection/>
    </xf>
    <xf numFmtId="0" fontId="8" fillId="0" borderId="0" applyNumberFormat="0" applyFill="0" applyBorder="0" applyAlignment="0" applyProtection="0"/>
    <xf numFmtId="0" fontId="9" fillId="3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4" borderId="0" applyNumberFormat="0" applyBorder="0" applyAlignment="0" applyProtection="0"/>
    <xf numFmtId="0" fontId="0" fillId="4" borderId="7" applyNumberFormat="0" applyAlignment="0" applyProtection="0"/>
    <xf numFmtId="0" fontId="16" fillId="34"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37"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37" borderId="10">
      <alignment/>
      <protection/>
    </xf>
    <xf numFmtId="0" fontId="17" fillId="0" borderId="11">
      <alignment horizontal="center" vertical="center" wrapText="1"/>
      <protection/>
    </xf>
    <xf numFmtId="0" fontId="17" fillId="37"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37"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37" borderId="16">
      <alignment horizontal="center"/>
      <protection/>
    </xf>
    <xf numFmtId="0" fontId="17" fillId="37"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52" fillId="38" borderId="0" applyNumberFormat="0" applyBorder="0" applyAlignment="0" applyProtection="0"/>
    <xf numFmtId="0" fontId="52" fillId="39" borderId="0" applyNumberFormat="0" applyBorder="0" applyAlignment="0" applyProtection="0"/>
    <xf numFmtId="0" fontId="52" fillId="40"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3" fillId="44" borderId="22" applyNumberFormat="0" applyAlignment="0" applyProtection="0"/>
    <xf numFmtId="0" fontId="54" fillId="45" borderId="23" applyNumberFormat="0" applyAlignment="0" applyProtection="0"/>
    <xf numFmtId="0" fontId="55" fillId="45" borderId="22" applyNumberFormat="0" applyAlignment="0" applyProtection="0"/>
    <xf numFmtId="170" fontId="1" fillId="0" borderId="0" applyFill="0" applyBorder="0" applyAlignment="0" applyProtection="0"/>
    <xf numFmtId="168" fontId="1" fillId="0" borderId="0" applyFill="0" applyBorder="0" applyAlignment="0" applyProtection="0"/>
    <xf numFmtId="0" fontId="56" fillId="0" borderId="24" applyNumberFormat="0" applyFill="0" applyAlignment="0" applyProtection="0"/>
    <xf numFmtId="0" fontId="57" fillId="0" borderId="25" applyNumberFormat="0" applyFill="0" applyAlignment="0" applyProtection="0"/>
    <xf numFmtId="0" fontId="58" fillId="0" borderId="26" applyNumberFormat="0" applyFill="0" applyAlignment="0" applyProtection="0"/>
    <xf numFmtId="0" fontId="58" fillId="0" borderId="0" applyNumberFormat="0" applyFill="0" applyBorder="0" applyAlignment="0" applyProtection="0"/>
    <xf numFmtId="0" fontId="59" fillId="0" borderId="27" applyNumberFormat="0" applyFill="0" applyAlignment="0" applyProtection="0"/>
    <xf numFmtId="0" fontId="60" fillId="46" borderId="28" applyNumberFormat="0" applyAlignment="0" applyProtection="0"/>
    <xf numFmtId="0" fontId="61" fillId="0" borderId="0" applyNumberFormat="0" applyFill="0" applyBorder="0" applyAlignment="0" applyProtection="0"/>
    <xf numFmtId="0" fontId="62" fillId="47" borderId="0" applyNumberFormat="0" applyBorder="0" applyAlignment="0" applyProtection="0"/>
    <xf numFmtId="0" fontId="0" fillId="34" borderId="0">
      <alignment/>
      <protection/>
    </xf>
    <xf numFmtId="0" fontId="1" fillId="34" borderId="0">
      <alignment/>
      <protection/>
    </xf>
    <xf numFmtId="0" fontId="63" fillId="48" borderId="0" applyNumberFormat="0" applyBorder="0" applyAlignment="0" applyProtection="0"/>
    <xf numFmtId="0" fontId="64" fillId="0" borderId="0" applyNumberFormat="0" applyFill="0" applyBorder="0" applyAlignment="0" applyProtection="0"/>
    <xf numFmtId="0" fontId="0" fillId="49" borderId="29" applyNumberFormat="0" applyFont="0" applyAlignment="0" applyProtection="0"/>
    <xf numFmtId="9" fontId="1" fillId="0" borderId="0" applyFill="0" applyBorder="0" applyAlignment="0" applyProtection="0"/>
    <xf numFmtId="0" fontId="65" fillId="0" borderId="30" applyNumberFormat="0" applyFill="0" applyAlignment="0" applyProtection="0"/>
    <xf numFmtId="0" fontId="66"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67" fillId="50" borderId="0" applyNumberFormat="0" applyBorder="0" applyAlignment="0" applyProtection="0"/>
  </cellStyleXfs>
  <cellXfs count="79">
    <xf numFmtId="0" fontId="0" fillId="0" borderId="0" xfId="0" applyAlignment="1">
      <alignment/>
    </xf>
    <xf numFmtId="0" fontId="25" fillId="0" borderId="0" xfId="0" applyFont="1" applyFill="1" applyAlignment="1">
      <alignment horizontal="left"/>
    </xf>
    <xf numFmtId="0" fontId="25" fillId="0" borderId="0" xfId="0" applyFont="1" applyFill="1" applyAlignment="1">
      <alignment horizontal="center"/>
    </xf>
    <xf numFmtId="0" fontId="0" fillId="0" borderId="0" xfId="0" applyFill="1" applyAlignment="1">
      <alignment horizontal="left"/>
    </xf>
    <xf numFmtId="0" fontId="25" fillId="0" borderId="0" xfId="0" applyFont="1" applyFill="1" applyAlignment="1">
      <alignment/>
    </xf>
    <xf numFmtId="0" fontId="26" fillId="0" borderId="0" xfId="0" applyFont="1" applyFill="1" applyBorder="1" applyAlignment="1">
      <alignment wrapText="1"/>
    </xf>
    <xf numFmtId="0" fontId="26" fillId="0" borderId="0" xfId="0" applyFont="1" applyFill="1" applyBorder="1" applyAlignment="1">
      <alignment horizontal="center" vertical="center" wrapText="1"/>
    </xf>
    <xf numFmtId="0" fontId="26"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4" fontId="26" fillId="0" borderId="10" xfId="0" applyNumberFormat="1" applyFont="1" applyFill="1" applyBorder="1" applyAlignment="1">
      <alignment horizontal="right" wrapText="1"/>
    </xf>
    <xf numFmtId="49" fontId="29" fillId="0" borderId="11"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1" xfId="0" applyFont="1" applyFill="1" applyBorder="1" applyAlignment="1">
      <alignment horizontal="left" wrapText="1"/>
    </xf>
    <xf numFmtId="0" fontId="29" fillId="0" borderId="11" xfId="0" applyFont="1" applyFill="1" applyBorder="1" applyAlignment="1">
      <alignment horizontal="center" wrapText="1"/>
    </xf>
    <xf numFmtId="49" fontId="30" fillId="0" borderId="11" xfId="0" applyNumberFormat="1" applyFont="1" applyFill="1" applyBorder="1" applyAlignment="1">
      <alignment horizontal="center" wrapText="1"/>
    </xf>
    <xf numFmtId="4" fontId="29" fillId="0" borderId="11" xfId="0" applyNumberFormat="1" applyFont="1" applyFill="1" applyBorder="1" applyAlignment="1">
      <alignment horizontal="right" wrapText="1"/>
    </xf>
    <xf numFmtId="0" fontId="26" fillId="0" borderId="11" xfId="0" applyFont="1" applyFill="1" applyBorder="1" applyAlignment="1">
      <alignment wrapText="1"/>
    </xf>
    <xf numFmtId="0" fontId="26" fillId="0" borderId="11" xfId="0" applyFont="1" applyFill="1" applyBorder="1" applyAlignment="1">
      <alignment horizontal="center" wrapText="1"/>
    </xf>
    <xf numFmtId="49" fontId="31" fillId="0" borderId="11" xfId="0" applyNumberFormat="1" applyFont="1" applyFill="1" applyBorder="1" applyAlignment="1">
      <alignment horizontal="center" wrapText="1"/>
    </xf>
    <xf numFmtId="4" fontId="26" fillId="0" borderId="11" xfId="0" applyNumberFormat="1" applyFont="1" applyFill="1" applyBorder="1" applyAlignment="1">
      <alignment horizontal="right" wrapText="1"/>
    </xf>
    <xf numFmtId="0" fontId="0" fillId="0" borderId="0" xfId="0" applyFont="1" applyFill="1" applyAlignment="1">
      <alignment horizontal="left"/>
    </xf>
    <xf numFmtId="0" fontId="26" fillId="34" borderId="11" xfId="0" applyFont="1" applyFill="1" applyBorder="1" applyAlignment="1">
      <alignment wrapText="1"/>
    </xf>
    <xf numFmtId="0" fontId="26" fillId="34" borderId="11" xfId="0" applyFont="1" applyFill="1" applyBorder="1" applyAlignment="1">
      <alignment horizontal="center" wrapText="1"/>
    </xf>
    <xf numFmtId="4" fontId="26" fillId="34" borderId="11" xfId="0" applyNumberFormat="1" applyFont="1" applyFill="1" applyBorder="1" applyAlignment="1">
      <alignment horizontal="right" wrapText="1"/>
    </xf>
    <xf numFmtId="0" fontId="26" fillId="34" borderId="11" xfId="0" applyFont="1" applyFill="1" applyBorder="1" applyAlignment="1">
      <alignment horizontal="left" wrapText="1"/>
    </xf>
    <xf numFmtId="0" fontId="32" fillId="0" borderId="0" xfId="0" applyFont="1" applyFill="1" applyAlignment="1">
      <alignment horizontal="left"/>
    </xf>
    <xf numFmtId="0" fontId="26" fillId="0" borderId="11" xfId="0" applyFont="1" applyFill="1" applyBorder="1" applyAlignment="1">
      <alignment horizontal="left" wrapText="1"/>
    </xf>
    <xf numFmtId="0" fontId="26" fillId="34" borderId="11" xfId="0" applyNumberFormat="1" applyFont="1" applyFill="1" applyBorder="1" applyAlignment="1">
      <alignment horizontal="left" wrapText="1"/>
    </xf>
    <xf numFmtId="0" fontId="33" fillId="0" borderId="11" xfId="0" applyFont="1" applyFill="1" applyBorder="1" applyAlignment="1">
      <alignment horizontal="left" wrapText="1"/>
    </xf>
    <xf numFmtId="0" fontId="33" fillId="0" borderId="11" xfId="0" applyFont="1" applyFill="1" applyBorder="1" applyAlignment="1">
      <alignment wrapText="1"/>
    </xf>
    <xf numFmtId="4" fontId="34" fillId="0" borderId="11" xfId="0" applyNumberFormat="1" applyFont="1" applyFill="1" applyBorder="1" applyAlignment="1">
      <alignment horizontal="right" wrapText="1"/>
    </xf>
    <xf numFmtId="0" fontId="32" fillId="34" borderId="0" xfId="0" applyFont="1" applyFill="1" applyAlignment="1">
      <alignment horizontal="left"/>
    </xf>
    <xf numFmtId="0" fontId="33" fillId="34" borderId="11" xfId="0" applyFont="1" applyFill="1" applyBorder="1" applyAlignment="1">
      <alignment horizontal="left" wrapText="1"/>
    </xf>
    <xf numFmtId="0" fontId="35" fillId="0" borderId="0" xfId="0" applyFont="1" applyFill="1" applyAlignment="1">
      <alignment horizontal="left"/>
    </xf>
    <xf numFmtId="49" fontId="26" fillId="0" borderId="11" xfId="0" applyNumberFormat="1" applyFont="1" applyFill="1" applyBorder="1" applyAlignment="1">
      <alignment horizontal="left" wrapText="1"/>
    </xf>
    <xf numFmtId="49" fontId="26" fillId="0" borderId="11" xfId="0" applyNumberFormat="1" applyFont="1" applyFill="1" applyBorder="1" applyAlignment="1">
      <alignment horizontal="center" wrapText="1"/>
    </xf>
    <xf numFmtId="4" fontId="33" fillId="0" borderId="11" xfId="99" applyNumberFormat="1" applyFont="1" applyFill="1" applyBorder="1" applyAlignment="1" applyProtection="1">
      <alignment horizontal="right" vertical="top" shrinkToFit="1"/>
      <protection locked="0"/>
    </xf>
    <xf numFmtId="49" fontId="26" fillId="34" borderId="11" xfId="0" applyNumberFormat="1" applyFont="1" applyFill="1" applyBorder="1" applyAlignment="1">
      <alignment horizontal="center" wrapText="1"/>
    </xf>
    <xf numFmtId="0" fontId="33" fillId="34" borderId="11" xfId="110" applyNumberFormat="1" applyFont="1" applyFill="1" applyBorder="1" applyProtection="1">
      <alignment vertical="top" wrapText="1"/>
      <protection/>
    </xf>
    <xf numFmtId="0" fontId="0" fillId="34" borderId="0" xfId="0" applyFont="1" applyFill="1" applyAlignment="1">
      <alignment horizontal="left"/>
    </xf>
    <xf numFmtId="0" fontId="0" fillId="0" borderId="0" xfId="0" applyFill="1" applyAlignment="1">
      <alignment/>
    </xf>
    <xf numFmtId="0" fontId="36" fillId="0" borderId="0" xfId="0" applyFont="1" applyFill="1" applyAlignment="1">
      <alignment horizontal="left"/>
    </xf>
    <xf numFmtId="49" fontId="29" fillId="0" borderId="11" xfId="0" applyNumberFormat="1" applyFont="1" applyFill="1" applyBorder="1" applyAlignment="1">
      <alignment horizontal="left" wrapText="1"/>
    </xf>
    <xf numFmtId="0" fontId="32" fillId="0" borderId="0" xfId="0" applyFont="1" applyAlignment="1">
      <alignment/>
    </xf>
    <xf numFmtId="0" fontId="33" fillId="0" borderId="11" xfId="130" applyFont="1" applyFill="1" applyBorder="1" applyAlignment="1">
      <alignment vertical="top" wrapText="1"/>
      <protection/>
    </xf>
    <xf numFmtId="0" fontId="0" fillId="34" borderId="0" xfId="0" applyFill="1" applyAlignment="1">
      <alignment horizontal="left"/>
    </xf>
    <xf numFmtId="49" fontId="29" fillId="0" borderId="11" xfId="0" applyNumberFormat="1" applyFont="1" applyFill="1" applyBorder="1" applyAlignment="1">
      <alignment horizontal="center" wrapText="1"/>
    </xf>
    <xf numFmtId="4" fontId="26" fillId="34" borderId="11" xfId="0" applyNumberFormat="1" applyFont="1" applyFill="1" applyBorder="1" applyAlignment="1">
      <alignment horizontal="right" wrapText="1"/>
    </xf>
    <xf numFmtId="4" fontId="26" fillId="0" borderId="11" xfId="0" applyNumberFormat="1" applyFont="1" applyFill="1" applyBorder="1" applyAlignment="1">
      <alignment horizontal="right" wrapText="1"/>
    </xf>
    <xf numFmtId="4" fontId="26" fillId="0" borderId="31" xfId="0" applyNumberFormat="1" applyFont="1" applyBorder="1" applyAlignment="1">
      <alignment/>
    </xf>
    <xf numFmtId="0" fontId="37" fillId="0" borderId="0" xfId="0" applyFont="1" applyFill="1" applyAlignment="1">
      <alignment horizontal="left"/>
    </xf>
    <xf numFmtId="0" fontId="37" fillId="34" borderId="0" xfId="0" applyFont="1" applyFill="1" applyAlignment="1">
      <alignment horizontal="left"/>
    </xf>
    <xf numFmtId="4" fontId="34" fillId="34" borderId="11" xfId="0" applyNumberFormat="1" applyFont="1" applyFill="1" applyBorder="1" applyAlignment="1">
      <alignment horizontal="right" wrapText="1"/>
    </xf>
    <xf numFmtId="4" fontId="34" fillId="34" borderId="11" xfId="0" applyNumberFormat="1" applyFont="1" applyFill="1" applyBorder="1" applyAlignment="1">
      <alignment horizontal="right" wrapText="1"/>
    </xf>
    <xf numFmtId="49" fontId="26" fillId="34" borderId="11" xfId="0" applyNumberFormat="1" applyFont="1" applyFill="1" applyBorder="1" applyAlignment="1">
      <alignment horizontal="left" wrapText="1"/>
    </xf>
    <xf numFmtId="0" fontId="26" fillId="0" borderId="11" xfId="0" applyFont="1" applyFill="1" applyBorder="1" applyAlignment="1">
      <alignment horizontal="justify" wrapText="1"/>
    </xf>
    <xf numFmtId="0" fontId="38" fillId="0" borderId="0" xfId="0" applyFont="1" applyFill="1" applyAlignment="1">
      <alignment horizontal="left"/>
    </xf>
    <xf numFmtId="4" fontId="26" fillId="0" borderId="11" xfId="0" applyNumberFormat="1" applyFont="1" applyFill="1" applyBorder="1" applyAlignment="1">
      <alignment horizontal="right"/>
    </xf>
    <xf numFmtId="0" fontId="39" fillId="0" borderId="11" xfId="0" applyFont="1" applyFill="1" applyBorder="1" applyAlignment="1">
      <alignment horizontal="left" wrapText="1"/>
    </xf>
    <xf numFmtId="0" fontId="33" fillId="0" borderId="11" xfId="0" applyNumberFormat="1" applyFont="1" applyFill="1" applyBorder="1" applyAlignment="1">
      <alignment horizontal="left" wrapText="1"/>
    </xf>
    <xf numFmtId="0" fontId="29" fillId="0" borderId="11" xfId="0" applyFont="1" applyFill="1" applyBorder="1" applyAlignment="1">
      <alignment horizontal="justify" wrapText="1"/>
    </xf>
    <xf numFmtId="49" fontId="40" fillId="0" borderId="11" xfId="0" applyNumberFormat="1" applyFont="1" applyFill="1" applyBorder="1" applyAlignment="1">
      <alignment horizontal="center" wrapText="1"/>
    </xf>
    <xf numFmtId="4" fontId="29" fillId="0" borderId="11" xfId="0" applyNumberFormat="1" applyFont="1" applyFill="1" applyBorder="1" applyAlignment="1">
      <alignment horizontal="right"/>
    </xf>
    <xf numFmtId="0" fontId="41" fillId="34" borderId="0" xfId="0" applyFont="1" applyFill="1" applyAlignment="1">
      <alignment/>
    </xf>
    <xf numFmtId="0" fontId="33" fillId="0" borderId="11" xfId="131" applyFont="1" applyFill="1" applyBorder="1" applyAlignment="1">
      <alignment horizontal="left" vertical="top" wrapText="1"/>
      <protection/>
    </xf>
    <xf numFmtId="0" fontId="42" fillId="34" borderId="0" xfId="0" applyFont="1" applyFill="1" applyAlignment="1">
      <alignment horizontal="left"/>
    </xf>
    <xf numFmtId="0" fontId="42" fillId="0" borderId="0" xfId="0" applyFont="1" applyFill="1" applyAlignment="1">
      <alignment horizontal="left"/>
    </xf>
    <xf numFmtId="10" fontId="33" fillId="34" borderId="11" xfId="95" applyFont="1" applyFill="1" applyBorder="1" applyAlignment="1" applyProtection="1">
      <alignment horizontal="left" vertical="top" wrapText="1" shrinkToFit="1"/>
      <protection/>
    </xf>
    <xf numFmtId="0" fontId="33" fillId="34" borderId="11" xfId="83" applyFont="1" applyFill="1" applyBorder="1" applyProtection="1">
      <alignment horizontal="center"/>
      <protection/>
    </xf>
    <xf numFmtId="49" fontId="29" fillId="0" borderId="11" xfId="0" applyNumberFormat="1" applyFont="1" applyFill="1" applyBorder="1" applyAlignment="1">
      <alignment horizontal="left" vertical="center" wrapText="1"/>
    </xf>
    <xf numFmtId="4" fontId="29" fillId="0" borderId="11" xfId="0" applyNumberFormat="1" applyFont="1" applyFill="1" applyBorder="1" applyAlignment="1">
      <alignment horizontal="right" vertical="center" wrapText="1"/>
    </xf>
    <xf numFmtId="0" fontId="43" fillId="0" borderId="0" xfId="0" applyFont="1" applyFill="1" applyBorder="1" applyAlignment="1">
      <alignment/>
    </xf>
    <xf numFmtId="0" fontId="25" fillId="0" borderId="0" xfId="0" applyFont="1" applyAlignment="1">
      <alignment/>
    </xf>
    <xf numFmtId="0" fontId="26" fillId="0" borderId="0"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27" fillId="0" borderId="0" xfId="0" applyFont="1" applyFill="1" applyBorder="1" applyAlignment="1">
      <alignment horizontal="center" wrapText="1"/>
    </xf>
    <xf numFmtId="0" fontId="28" fillId="0" borderId="0" xfId="0" applyFont="1" applyFill="1" applyBorder="1" applyAlignment="1">
      <alignment horizontal="center" vertical="center"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676"/>
  <sheetViews>
    <sheetView tabSelected="1" view="pageBreakPreview" zoomScaleNormal="75" zoomScaleSheetLayoutView="100" zoomScalePageLayoutView="0" workbookViewId="0" topLeftCell="A1">
      <selection activeCell="J4" sqref="J4"/>
    </sheetView>
  </sheetViews>
  <sheetFormatPr defaultColWidth="7.875" defaultRowHeight="12.75"/>
  <cols>
    <col min="1" max="1" width="58.75390625" style="1" customWidth="1"/>
    <col min="2" max="2" width="22.00390625" style="2" customWidth="1"/>
    <col min="3" max="3" width="7.375" style="2" customWidth="1"/>
    <col min="4" max="4" width="25.75390625" style="2" customWidth="1"/>
    <col min="5" max="5" width="25.75390625" style="1" customWidth="1"/>
    <col min="6" max="253" width="8.375" style="3" customWidth="1"/>
  </cols>
  <sheetData>
    <row r="1" spans="1:5" ht="54.75" customHeight="1">
      <c r="A1" s="4"/>
      <c r="B1" s="5"/>
      <c r="C1" s="6"/>
      <c r="D1" s="75" t="s">
        <v>482</v>
      </c>
      <c r="E1" s="75"/>
    </row>
    <row r="2" spans="1:5" ht="18" customHeight="1">
      <c r="A2" s="2"/>
      <c r="B2" s="5"/>
      <c r="C2" s="7"/>
      <c r="D2" s="76"/>
      <c r="E2" s="76"/>
    </row>
    <row r="3" spans="1:4" ht="20.25" customHeight="1">
      <c r="A3" s="77"/>
      <c r="B3" s="77"/>
      <c r="C3" s="77"/>
      <c r="D3" s="77"/>
    </row>
    <row r="4" spans="1:5" ht="59.25" customHeight="1">
      <c r="A4" s="78" t="s">
        <v>0</v>
      </c>
      <c r="B4" s="78"/>
      <c r="C4" s="78"/>
      <c r="D4" s="78"/>
      <c r="E4" s="78"/>
    </row>
    <row r="5" spans="1:5" ht="18.75" customHeight="1">
      <c r="A5" s="8"/>
      <c r="B5" s="8"/>
      <c r="C5" s="8"/>
      <c r="D5" s="9"/>
      <c r="E5" s="10" t="s">
        <v>1</v>
      </c>
    </row>
    <row r="6" spans="1:5" ht="63">
      <c r="A6" s="11" t="s">
        <v>2</v>
      </c>
      <c r="B6" s="11" t="s">
        <v>3</v>
      </c>
      <c r="C6" s="12" t="s">
        <v>4</v>
      </c>
      <c r="D6" s="13" t="s">
        <v>5</v>
      </c>
      <c r="E6" s="13" t="s">
        <v>6</v>
      </c>
    </row>
    <row r="7" spans="1:5" ht="31.5">
      <c r="A7" s="14" t="s">
        <v>7</v>
      </c>
      <c r="B7" s="15" t="s">
        <v>8</v>
      </c>
      <c r="C7" s="16"/>
      <c r="D7" s="17">
        <f>D8+D32+D60+D74+D81+D89+D96</f>
        <v>3068884412.8199997</v>
      </c>
      <c r="E7" s="17">
        <f>E8+E32+E60+E74+E81+E89+E96</f>
        <v>2585992639</v>
      </c>
    </row>
    <row r="8" spans="1:5" s="22" customFormat="1" ht="31.5">
      <c r="A8" s="18" t="s">
        <v>9</v>
      </c>
      <c r="B8" s="19" t="s">
        <v>10</v>
      </c>
      <c r="C8" s="20"/>
      <c r="D8" s="21">
        <f>D9+D15+D18+D21+D24+D29</f>
        <v>1268763942</v>
      </c>
      <c r="E8" s="21">
        <f>E9+E15+E18+E21+E24+E29</f>
        <v>895783942</v>
      </c>
    </row>
    <row r="9" spans="1:5" s="22" customFormat="1" ht="47.25">
      <c r="A9" s="23" t="s">
        <v>11</v>
      </c>
      <c r="B9" s="24" t="s">
        <v>12</v>
      </c>
      <c r="C9" s="24"/>
      <c r="D9" s="25">
        <f>SUM(D10,D13)</f>
        <v>535279469</v>
      </c>
      <c r="E9" s="25">
        <f>SUM(E10,E13)</f>
        <v>535279469</v>
      </c>
    </row>
    <row r="10" spans="1:5" s="22" customFormat="1" ht="31.5">
      <c r="A10" s="26" t="s">
        <v>13</v>
      </c>
      <c r="B10" s="24" t="s">
        <v>12</v>
      </c>
      <c r="C10" s="24">
        <v>600</v>
      </c>
      <c r="D10" s="25">
        <f>SUM(D11:D12)</f>
        <v>527189869</v>
      </c>
      <c r="E10" s="25">
        <f>SUM(E11:E12)</f>
        <v>527189869</v>
      </c>
    </row>
    <row r="11" spans="1:5" s="22" customFormat="1" ht="15.75">
      <c r="A11" s="26" t="s">
        <v>14</v>
      </c>
      <c r="B11" s="24" t="s">
        <v>12</v>
      </c>
      <c r="C11" s="24">
        <v>610</v>
      </c>
      <c r="D11" s="25">
        <v>525801935</v>
      </c>
      <c r="E11" s="25">
        <v>525801935</v>
      </c>
    </row>
    <row r="12" spans="1:5" s="22" customFormat="1" ht="47.25">
      <c r="A12" s="26" t="s">
        <v>15</v>
      </c>
      <c r="B12" s="24" t="s">
        <v>12</v>
      </c>
      <c r="C12" s="24">
        <v>630</v>
      </c>
      <c r="D12" s="25">
        <v>1387934</v>
      </c>
      <c r="E12" s="25">
        <v>1387934</v>
      </c>
    </row>
    <row r="13" spans="1:5" s="22" customFormat="1" ht="15.75">
      <c r="A13" s="26" t="s">
        <v>16</v>
      </c>
      <c r="B13" s="24" t="s">
        <v>12</v>
      </c>
      <c r="C13" s="24">
        <v>800</v>
      </c>
      <c r="D13" s="25">
        <f>D14</f>
        <v>8089600</v>
      </c>
      <c r="E13" s="25">
        <f>E14</f>
        <v>8089600</v>
      </c>
    </row>
    <row r="14" spans="1:5" s="27" customFormat="1" ht="63">
      <c r="A14" s="26" t="s">
        <v>17</v>
      </c>
      <c r="B14" s="24" t="s">
        <v>12</v>
      </c>
      <c r="C14" s="24">
        <v>810</v>
      </c>
      <c r="D14" s="25">
        <v>8089600</v>
      </c>
      <c r="E14" s="25">
        <v>8089600</v>
      </c>
    </row>
    <row r="15" spans="1:5" s="27" customFormat="1" ht="47.25">
      <c r="A15" s="18" t="s">
        <v>18</v>
      </c>
      <c r="B15" s="19" t="s">
        <v>19</v>
      </c>
      <c r="C15" s="19"/>
      <c r="D15" s="21">
        <f>D16</f>
        <v>192400000</v>
      </c>
      <c r="E15" s="21">
        <f>E16</f>
        <v>195120000</v>
      </c>
    </row>
    <row r="16" spans="1:5" s="27" customFormat="1" ht="31.5">
      <c r="A16" s="28" t="s">
        <v>13</v>
      </c>
      <c r="B16" s="19" t="s">
        <v>19</v>
      </c>
      <c r="C16" s="19">
        <v>600</v>
      </c>
      <c r="D16" s="21">
        <f>D17</f>
        <v>192400000</v>
      </c>
      <c r="E16" s="21">
        <f>E17</f>
        <v>195120000</v>
      </c>
    </row>
    <row r="17" spans="1:5" s="27" customFormat="1" ht="15.75">
      <c r="A17" s="28" t="s">
        <v>14</v>
      </c>
      <c r="B17" s="19" t="s">
        <v>19</v>
      </c>
      <c r="C17" s="19">
        <v>610</v>
      </c>
      <c r="D17" s="21">
        <v>192400000</v>
      </c>
      <c r="E17" s="21">
        <v>195120000</v>
      </c>
    </row>
    <row r="18" spans="1:5" s="27" customFormat="1" ht="78.75">
      <c r="A18" s="29" t="s">
        <v>20</v>
      </c>
      <c r="B18" s="24" t="s">
        <v>21</v>
      </c>
      <c r="C18" s="24"/>
      <c r="D18" s="25">
        <f>D19</f>
        <v>139074473</v>
      </c>
      <c r="E18" s="25">
        <f>E19</f>
        <v>139074473</v>
      </c>
    </row>
    <row r="19" spans="1:5" s="22" customFormat="1" ht="31.5">
      <c r="A19" s="26" t="s">
        <v>13</v>
      </c>
      <c r="B19" s="24" t="s">
        <v>21</v>
      </c>
      <c r="C19" s="24">
        <v>600</v>
      </c>
      <c r="D19" s="25">
        <f>D20</f>
        <v>139074473</v>
      </c>
      <c r="E19" s="25">
        <f>E20</f>
        <v>139074473</v>
      </c>
    </row>
    <row r="20" spans="1:5" s="27" customFormat="1" ht="15.75">
      <c r="A20" s="26" t="s">
        <v>14</v>
      </c>
      <c r="B20" s="24" t="s">
        <v>21</v>
      </c>
      <c r="C20" s="24">
        <v>610</v>
      </c>
      <c r="D20" s="25">
        <f>132120749+6953724</f>
        <v>139074473</v>
      </c>
      <c r="E20" s="25">
        <f>132120749+6953724</f>
        <v>139074473</v>
      </c>
    </row>
    <row r="21" spans="1:5" s="27" customFormat="1" ht="31.5">
      <c r="A21" s="18" t="s">
        <v>22</v>
      </c>
      <c r="B21" s="19" t="s">
        <v>23</v>
      </c>
      <c r="C21" s="19"/>
      <c r="D21" s="21">
        <f>D22</f>
        <v>21000000</v>
      </c>
      <c r="E21" s="21">
        <f>E22</f>
        <v>25000000</v>
      </c>
    </row>
    <row r="22" spans="1:5" s="27" customFormat="1" ht="31.5">
      <c r="A22" s="28" t="s">
        <v>13</v>
      </c>
      <c r="B22" s="19" t="s">
        <v>23</v>
      </c>
      <c r="C22" s="19">
        <v>600</v>
      </c>
      <c r="D22" s="21">
        <f>D23</f>
        <v>21000000</v>
      </c>
      <c r="E22" s="21">
        <f>E23</f>
        <v>25000000</v>
      </c>
    </row>
    <row r="23" spans="1:5" s="27" customFormat="1" ht="15.75">
      <c r="A23" s="28" t="s">
        <v>14</v>
      </c>
      <c r="B23" s="19" t="s">
        <v>23</v>
      </c>
      <c r="C23" s="19">
        <v>610</v>
      </c>
      <c r="D23" s="21">
        <v>21000000</v>
      </c>
      <c r="E23" s="21">
        <v>25000000</v>
      </c>
    </row>
    <row r="24" spans="1:5" s="27" customFormat="1" ht="31.5">
      <c r="A24" s="18" t="s">
        <v>24</v>
      </c>
      <c r="B24" s="19" t="s">
        <v>25</v>
      </c>
      <c r="C24" s="19"/>
      <c r="D24" s="21">
        <f>D27+D25</f>
        <v>1310000</v>
      </c>
      <c r="E24" s="21">
        <f>E27+E25</f>
        <v>1310000</v>
      </c>
    </row>
    <row r="25" spans="1:5" s="27" customFormat="1" ht="31.5">
      <c r="A25" s="30" t="s">
        <v>26</v>
      </c>
      <c r="B25" s="19" t="s">
        <v>25</v>
      </c>
      <c r="C25" s="19">
        <v>200</v>
      </c>
      <c r="D25" s="21">
        <f>D26</f>
        <v>13231</v>
      </c>
      <c r="E25" s="21">
        <f>E26</f>
        <v>13231</v>
      </c>
    </row>
    <row r="26" spans="1:5" s="27" customFormat="1" ht="31.5">
      <c r="A26" s="30" t="s">
        <v>27</v>
      </c>
      <c r="B26" s="19" t="s">
        <v>25</v>
      </c>
      <c r="C26" s="19">
        <v>240</v>
      </c>
      <c r="D26" s="21">
        <v>13231</v>
      </c>
      <c r="E26" s="21">
        <v>13231</v>
      </c>
    </row>
    <row r="27" spans="1:5" s="27" customFormat="1" ht="15.75">
      <c r="A27" s="28" t="s">
        <v>28</v>
      </c>
      <c r="B27" s="19" t="s">
        <v>25</v>
      </c>
      <c r="C27" s="19">
        <v>300</v>
      </c>
      <c r="D27" s="21">
        <f>D28</f>
        <v>1296769</v>
      </c>
      <c r="E27" s="21">
        <f>E28</f>
        <v>1296769</v>
      </c>
    </row>
    <row r="28" spans="1:5" s="27" customFormat="1" ht="31.5">
      <c r="A28" s="26" t="s">
        <v>29</v>
      </c>
      <c r="B28" s="19" t="s">
        <v>25</v>
      </c>
      <c r="C28" s="19">
        <v>320</v>
      </c>
      <c r="D28" s="21">
        <v>1296769</v>
      </c>
      <c r="E28" s="21">
        <v>1296769</v>
      </c>
    </row>
    <row r="29" spans="1:5" s="27" customFormat="1" ht="78.75">
      <c r="A29" s="31" t="s">
        <v>30</v>
      </c>
      <c r="B29" s="19" t="s">
        <v>31</v>
      </c>
      <c r="C29" s="20"/>
      <c r="D29" s="21">
        <f>D30</f>
        <v>379700000</v>
      </c>
      <c r="E29" s="21">
        <f>E30</f>
        <v>0</v>
      </c>
    </row>
    <row r="30" spans="1:5" s="27" customFormat="1" ht="31.5">
      <c r="A30" s="28" t="s">
        <v>32</v>
      </c>
      <c r="B30" s="19" t="s">
        <v>31</v>
      </c>
      <c r="C30" s="20" t="s">
        <v>33</v>
      </c>
      <c r="D30" s="21">
        <f>D31</f>
        <v>379700000</v>
      </c>
      <c r="E30" s="21">
        <f>E31</f>
        <v>0</v>
      </c>
    </row>
    <row r="31" spans="1:5" s="27" customFormat="1" ht="15.75">
      <c r="A31" s="28" t="s">
        <v>34</v>
      </c>
      <c r="B31" s="19" t="s">
        <v>31</v>
      </c>
      <c r="C31" s="20" t="s">
        <v>35</v>
      </c>
      <c r="D31" s="21">
        <f>341730000+37970000</f>
        <v>379700000</v>
      </c>
      <c r="E31" s="21"/>
    </row>
    <row r="32" spans="1:5" s="27" customFormat="1" ht="31.5">
      <c r="A32" s="18" t="s">
        <v>36</v>
      </c>
      <c r="B32" s="19" t="s">
        <v>37</v>
      </c>
      <c r="C32" s="19"/>
      <c r="D32" s="21">
        <f>D33+D37+D40+D43+D49+D54+D57+D46</f>
        <v>1455556445.82</v>
      </c>
      <c r="E32" s="21">
        <f>E33+E37+E40+E43+E49+E54+E57</f>
        <v>1337994483</v>
      </c>
    </row>
    <row r="33" spans="1:5" s="27" customFormat="1" ht="31.5">
      <c r="A33" s="23" t="s">
        <v>38</v>
      </c>
      <c r="B33" s="24" t="s">
        <v>39</v>
      </c>
      <c r="C33" s="24"/>
      <c r="D33" s="25">
        <f>D34</f>
        <v>974860959</v>
      </c>
      <c r="E33" s="25">
        <f>E34</f>
        <v>974860959</v>
      </c>
    </row>
    <row r="34" spans="1:5" s="27" customFormat="1" ht="31.5">
      <c r="A34" s="26" t="s">
        <v>13</v>
      </c>
      <c r="B34" s="24" t="s">
        <v>39</v>
      </c>
      <c r="C34" s="24">
        <v>600</v>
      </c>
      <c r="D34" s="25">
        <f>D35+D36</f>
        <v>974860959</v>
      </c>
      <c r="E34" s="25">
        <f>E35+E36</f>
        <v>974860959</v>
      </c>
    </row>
    <row r="35" spans="1:5" s="27" customFormat="1" ht="15.75">
      <c r="A35" s="26" t="s">
        <v>14</v>
      </c>
      <c r="B35" s="24" t="s">
        <v>39</v>
      </c>
      <c r="C35" s="24">
        <v>610</v>
      </c>
      <c r="D35" s="25">
        <v>932093824</v>
      </c>
      <c r="E35" s="25">
        <v>932093824</v>
      </c>
    </row>
    <row r="36" spans="1:5" s="22" customFormat="1" ht="47.25">
      <c r="A36" s="26" t="s">
        <v>15</v>
      </c>
      <c r="B36" s="24" t="s">
        <v>39</v>
      </c>
      <c r="C36" s="24">
        <v>630</v>
      </c>
      <c r="D36" s="25">
        <v>42767135</v>
      </c>
      <c r="E36" s="25">
        <v>42767135</v>
      </c>
    </row>
    <row r="37" spans="1:5" s="27" customFormat="1" ht="47.25">
      <c r="A37" s="23" t="s">
        <v>40</v>
      </c>
      <c r="B37" s="24" t="s">
        <v>41</v>
      </c>
      <c r="C37" s="24"/>
      <c r="D37" s="25">
        <f>D38</f>
        <v>2003778</v>
      </c>
      <c r="E37" s="25">
        <f>E38</f>
        <v>2003778</v>
      </c>
    </row>
    <row r="38" spans="1:5" s="27" customFormat="1" ht="31.5">
      <c r="A38" s="26" t="s">
        <v>13</v>
      </c>
      <c r="B38" s="24" t="s">
        <v>41</v>
      </c>
      <c r="C38" s="24">
        <v>600</v>
      </c>
      <c r="D38" s="25">
        <f>D39</f>
        <v>2003778</v>
      </c>
      <c r="E38" s="25">
        <f>E39</f>
        <v>2003778</v>
      </c>
    </row>
    <row r="39" spans="1:5" s="27" customFormat="1" ht="15.75">
      <c r="A39" s="26" t="s">
        <v>14</v>
      </c>
      <c r="B39" s="24" t="s">
        <v>41</v>
      </c>
      <c r="C39" s="24">
        <v>610</v>
      </c>
      <c r="D39" s="25">
        <v>2003778</v>
      </c>
      <c r="E39" s="25">
        <v>2003778</v>
      </c>
    </row>
    <row r="40" spans="1:5" s="27" customFormat="1" ht="31.5">
      <c r="A40" s="18" t="s">
        <v>42</v>
      </c>
      <c r="B40" s="19" t="s">
        <v>43</v>
      </c>
      <c r="C40" s="19"/>
      <c r="D40" s="21">
        <f>D41</f>
        <v>253200000</v>
      </c>
      <c r="E40" s="21">
        <f>E41</f>
        <v>264450000</v>
      </c>
    </row>
    <row r="41" spans="1:5" s="27" customFormat="1" ht="31.5">
      <c r="A41" s="28" t="s">
        <v>13</v>
      </c>
      <c r="B41" s="19" t="s">
        <v>43</v>
      </c>
      <c r="C41" s="19">
        <v>600</v>
      </c>
      <c r="D41" s="21">
        <f>D42</f>
        <v>253200000</v>
      </c>
      <c r="E41" s="21">
        <f>E42</f>
        <v>264450000</v>
      </c>
    </row>
    <row r="42" spans="1:5" s="27" customFormat="1" ht="15.75">
      <c r="A42" s="28" t="s">
        <v>14</v>
      </c>
      <c r="B42" s="19" t="s">
        <v>43</v>
      </c>
      <c r="C42" s="19">
        <v>610</v>
      </c>
      <c r="D42" s="21">
        <v>253200000</v>
      </c>
      <c r="E42" s="21">
        <v>264450000</v>
      </c>
    </row>
    <row r="43" spans="1:5" s="27" customFormat="1" ht="31.5">
      <c r="A43" s="18" t="s">
        <v>44</v>
      </c>
      <c r="B43" s="19" t="s">
        <v>45</v>
      </c>
      <c r="C43" s="19"/>
      <c r="D43" s="21">
        <f>D44</f>
        <v>26607341</v>
      </c>
      <c r="E43" s="21">
        <f>E44</f>
        <v>35000000</v>
      </c>
    </row>
    <row r="44" spans="1:5" s="27" customFormat="1" ht="31.5">
      <c r="A44" s="28" t="s">
        <v>13</v>
      </c>
      <c r="B44" s="19" t="s">
        <v>45</v>
      </c>
      <c r="C44" s="19">
        <v>600</v>
      </c>
      <c r="D44" s="21">
        <f>D45</f>
        <v>26607341</v>
      </c>
      <c r="E44" s="21">
        <f>E45</f>
        <v>35000000</v>
      </c>
    </row>
    <row r="45" spans="1:5" s="27" customFormat="1" ht="15.75">
      <c r="A45" s="28" t="s">
        <v>14</v>
      </c>
      <c r="B45" s="19" t="s">
        <v>45</v>
      </c>
      <c r="C45" s="19">
        <v>610</v>
      </c>
      <c r="D45" s="21">
        <f>28000000-1392659</f>
        <v>26607341</v>
      </c>
      <c r="E45" s="21">
        <v>35000000</v>
      </c>
    </row>
    <row r="46" spans="1:5" s="27" customFormat="1" ht="47.25">
      <c r="A46" s="28" t="s">
        <v>46</v>
      </c>
      <c r="B46" s="19" t="s">
        <v>47</v>
      </c>
      <c r="C46" s="19"/>
      <c r="D46" s="32">
        <f>D47</f>
        <v>139265840.82</v>
      </c>
      <c r="E46" s="32">
        <f>E47</f>
        <v>0</v>
      </c>
    </row>
    <row r="47" spans="1:5" s="27" customFormat="1" ht="31.5">
      <c r="A47" s="28" t="s">
        <v>13</v>
      </c>
      <c r="B47" s="19" t="s">
        <v>47</v>
      </c>
      <c r="C47" s="19">
        <v>600</v>
      </c>
      <c r="D47" s="32">
        <f>D48</f>
        <v>139265840.82</v>
      </c>
      <c r="E47" s="32">
        <f>E48</f>
        <v>0</v>
      </c>
    </row>
    <row r="48" spans="1:5" s="27" customFormat="1" ht="16.5">
      <c r="A48" s="28" t="s">
        <v>14</v>
      </c>
      <c r="B48" s="19" t="s">
        <v>47</v>
      </c>
      <c r="C48" s="19">
        <v>610</v>
      </c>
      <c r="D48" s="32">
        <f>137873181.82+1392659</f>
        <v>139265840.82</v>
      </c>
      <c r="E48" s="32">
        <v>0</v>
      </c>
    </row>
    <row r="49" spans="1:5" s="27" customFormat="1" ht="31.5">
      <c r="A49" s="18" t="s">
        <v>48</v>
      </c>
      <c r="B49" s="19" t="s">
        <v>49</v>
      </c>
      <c r="C49" s="19"/>
      <c r="D49" s="21">
        <f>D52+D50</f>
        <v>5820000</v>
      </c>
      <c r="E49" s="21">
        <f>E52+E50</f>
        <v>5820000</v>
      </c>
    </row>
    <row r="50" spans="1:5" s="27" customFormat="1" ht="31.5">
      <c r="A50" s="30" t="s">
        <v>26</v>
      </c>
      <c r="B50" s="19" t="s">
        <v>49</v>
      </c>
      <c r="C50" s="19">
        <v>200</v>
      </c>
      <c r="D50" s="21">
        <f>D51</f>
        <v>58200</v>
      </c>
      <c r="E50" s="21">
        <f>E51</f>
        <v>58200</v>
      </c>
    </row>
    <row r="51" spans="1:5" s="22" customFormat="1" ht="31.5">
      <c r="A51" s="30" t="s">
        <v>27</v>
      </c>
      <c r="B51" s="19" t="s">
        <v>49</v>
      </c>
      <c r="C51" s="19">
        <v>240</v>
      </c>
      <c r="D51" s="21">
        <v>58200</v>
      </c>
      <c r="E51" s="21">
        <v>58200</v>
      </c>
    </row>
    <row r="52" spans="1:5" s="27" customFormat="1" ht="15.75">
      <c r="A52" s="28" t="s">
        <v>28</v>
      </c>
      <c r="B52" s="19" t="s">
        <v>49</v>
      </c>
      <c r="C52" s="19">
        <v>300</v>
      </c>
      <c r="D52" s="21">
        <f>D53</f>
        <v>5761800</v>
      </c>
      <c r="E52" s="21">
        <f>E53</f>
        <v>5761800</v>
      </c>
    </row>
    <row r="53" spans="1:5" s="27" customFormat="1" ht="31.5">
      <c r="A53" s="26" t="s">
        <v>29</v>
      </c>
      <c r="B53" s="19" t="s">
        <v>49</v>
      </c>
      <c r="C53" s="19">
        <v>320</v>
      </c>
      <c r="D53" s="21">
        <v>5761800</v>
      </c>
      <c r="E53" s="21">
        <v>5761800</v>
      </c>
    </row>
    <row r="54" spans="1:5" s="27" customFormat="1" ht="47.25">
      <c r="A54" s="26" t="s">
        <v>50</v>
      </c>
      <c r="B54" s="24" t="s">
        <v>51</v>
      </c>
      <c r="C54" s="24"/>
      <c r="D54" s="25">
        <f>D55</f>
        <v>45387720</v>
      </c>
      <c r="E54" s="25">
        <f>E55</f>
        <v>45700200</v>
      </c>
    </row>
    <row r="55" spans="1:5" s="27" customFormat="1" ht="31.5">
      <c r="A55" s="26" t="s">
        <v>13</v>
      </c>
      <c r="B55" s="24" t="s">
        <v>51</v>
      </c>
      <c r="C55" s="24">
        <v>600</v>
      </c>
      <c r="D55" s="25">
        <f>D56</f>
        <v>45387720</v>
      </c>
      <c r="E55" s="25">
        <f>E56</f>
        <v>45700200</v>
      </c>
    </row>
    <row r="56" spans="1:5" s="27" customFormat="1" ht="15.75">
      <c r="A56" s="26" t="s">
        <v>14</v>
      </c>
      <c r="B56" s="24" t="s">
        <v>51</v>
      </c>
      <c r="C56" s="24">
        <v>610</v>
      </c>
      <c r="D56" s="25">
        <v>45387720</v>
      </c>
      <c r="E56" s="25">
        <v>45700200</v>
      </c>
    </row>
    <row r="57" spans="1:5" s="27" customFormat="1" ht="94.5">
      <c r="A57" s="28" t="s">
        <v>52</v>
      </c>
      <c r="B57" s="19" t="s">
        <v>53</v>
      </c>
      <c r="C57" s="24"/>
      <c r="D57" s="21">
        <f>D58</f>
        <v>8410807</v>
      </c>
      <c r="E57" s="21">
        <f>E58</f>
        <v>10159546</v>
      </c>
    </row>
    <row r="58" spans="1:5" s="27" customFormat="1" ht="31.5">
      <c r="A58" s="26" t="s">
        <v>13</v>
      </c>
      <c r="B58" s="19" t="s">
        <v>53</v>
      </c>
      <c r="C58" s="24">
        <v>600</v>
      </c>
      <c r="D58" s="21">
        <f>D59</f>
        <v>8410807</v>
      </c>
      <c r="E58" s="21">
        <f>E59</f>
        <v>10159546</v>
      </c>
    </row>
    <row r="59" spans="1:5" s="27" customFormat="1" ht="15.75">
      <c r="A59" s="26" t="s">
        <v>14</v>
      </c>
      <c r="B59" s="19" t="s">
        <v>53</v>
      </c>
      <c r="C59" s="24">
        <v>610</v>
      </c>
      <c r="D59" s="21">
        <v>8410807</v>
      </c>
      <c r="E59" s="21">
        <v>10159546</v>
      </c>
    </row>
    <row r="60" spans="1:5" s="27" customFormat="1" ht="47.25">
      <c r="A60" s="28" t="s">
        <v>54</v>
      </c>
      <c r="B60" s="19" t="s">
        <v>55</v>
      </c>
      <c r="C60" s="19"/>
      <c r="D60" s="21">
        <f>SUM(D61,D65,D68,D71)</f>
        <v>150985159</v>
      </c>
      <c r="E60" s="21">
        <f>SUM(E61,E65,E68,E71)</f>
        <v>151538348</v>
      </c>
    </row>
    <row r="61" spans="1:5" s="27" customFormat="1" ht="47.25">
      <c r="A61" s="28" t="s">
        <v>56</v>
      </c>
      <c r="B61" s="19" t="s">
        <v>57</v>
      </c>
      <c r="C61" s="19"/>
      <c r="D61" s="21">
        <f>D62</f>
        <v>40000000</v>
      </c>
      <c r="E61" s="21">
        <f>E62</f>
        <v>41400000</v>
      </c>
    </row>
    <row r="62" spans="1:5" s="33" customFormat="1" ht="31.5">
      <c r="A62" s="28" t="s">
        <v>13</v>
      </c>
      <c r="B62" s="19" t="s">
        <v>57</v>
      </c>
      <c r="C62" s="19">
        <v>600</v>
      </c>
      <c r="D62" s="21">
        <f>SUM(D63:D64)</f>
        <v>40000000</v>
      </c>
      <c r="E62" s="21">
        <f>SUM(E63:E64)</f>
        <v>41400000</v>
      </c>
    </row>
    <row r="63" spans="1:5" s="33" customFormat="1" ht="15.75">
      <c r="A63" s="28" t="s">
        <v>14</v>
      </c>
      <c r="B63" s="19" t="s">
        <v>57</v>
      </c>
      <c r="C63" s="19">
        <v>610</v>
      </c>
      <c r="D63" s="21">
        <v>36700000</v>
      </c>
      <c r="E63" s="21">
        <v>38000000</v>
      </c>
    </row>
    <row r="64" spans="1:5" s="33" customFormat="1" ht="47.25">
      <c r="A64" s="28" t="s">
        <v>15</v>
      </c>
      <c r="B64" s="19" t="s">
        <v>57</v>
      </c>
      <c r="C64" s="19">
        <v>630</v>
      </c>
      <c r="D64" s="21">
        <v>3300000</v>
      </c>
      <c r="E64" s="21">
        <v>3400000</v>
      </c>
    </row>
    <row r="65" spans="1:5" s="27" customFormat="1" ht="63">
      <c r="A65" s="26" t="s">
        <v>58</v>
      </c>
      <c r="B65" s="24" t="s">
        <v>59</v>
      </c>
      <c r="C65" s="24"/>
      <c r="D65" s="25">
        <f>D66</f>
        <v>107307111</v>
      </c>
      <c r="E65" s="25">
        <f>E66</f>
        <v>106460300</v>
      </c>
    </row>
    <row r="66" spans="1:5" s="27" customFormat="1" ht="31.5">
      <c r="A66" s="26" t="s">
        <v>13</v>
      </c>
      <c r="B66" s="24" t="s">
        <v>59</v>
      </c>
      <c r="C66" s="24">
        <v>600</v>
      </c>
      <c r="D66" s="25">
        <f>D67</f>
        <v>107307111</v>
      </c>
      <c r="E66" s="25">
        <f>E67</f>
        <v>106460300</v>
      </c>
    </row>
    <row r="67" spans="1:5" s="27" customFormat="1" ht="15.75">
      <c r="A67" s="26" t="s">
        <v>14</v>
      </c>
      <c r="B67" s="24" t="s">
        <v>59</v>
      </c>
      <c r="C67" s="24">
        <v>610</v>
      </c>
      <c r="D67" s="25">
        <f>101941755+5365356</f>
        <v>107307111</v>
      </c>
      <c r="E67" s="25">
        <f>101137285+5323015</f>
        <v>106460300</v>
      </c>
    </row>
    <row r="68" spans="1:5" s="27" customFormat="1" ht="267.75">
      <c r="A68" s="26" t="s">
        <v>60</v>
      </c>
      <c r="B68" s="24" t="s">
        <v>61</v>
      </c>
      <c r="C68" s="24"/>
      <c r="D68" s="25">
        <f>D69</f>
        <v>340560</v>
      </c>
      <c r="E68" s="25">
        <f>E69</f>
        <v>340560</v>
      </c>
    </row>
    <row r="69" spans="1:5" s="27" customFormat="1" ht="31.5">
      <c r="A69" s="26" t="s">
        <v>13</v>
      </c>
      <c r="B69" s="24" t="s">
        <v>61</v>
      </c>
      <c r="C69" s="24">
        <v>600</v>
      </c>
      <c r="D69" s="25">
        <f>D70</f>
        <v>340560</v>
      </c>
      <c r="E69" s="25">
        <f>E70</f>
        <v>340560</v>
      </c>
    </row>
    <row r="70" spans="1:5" s="27" customFormat="1" ht="15.75">
      <c r="A70" s="26" t="s">
        <v>14</v>
      </c>
      <c r="B70" s="24" t="s">
        <v>61</v>
      </c>
      <c r="C70" s="24">
        <v>610</v>
      </c>
      <c r="D70" s="25">
        <v>340560</v>
      </c>
      <c r="E70" s="25">
        <v>340560</v>
      </c>
    </row>
    <row r="71" spans="1:5" s="22" customFormat="1" ht="204.75">
      <c r="A71" s="26" t="s">
        <v>62</v>
      </c>
      <c r="B71" s="24" t="s">
        <v>63</v>
      </c>
      <c r="C71" s="24"/>
      <c r="D71" s="25">
        <f>D72</f>
        <v>3337488</v>
      </c>
      <c r="E71" s="25">
        <f>E72</f>
        <v>3337488</v>
      </c>
    </row>
    <row r="72" spans="1:5" ht="31.5">
      <c r="A72" s="26" t="s">
        <v>13</v>
      </c>
      <c r="B72" s="24" t="s">
        <v>63</v>
      </c>
      <c r="C72" s="24">
        <v>600</v>
      </c>
      <c r="D72" s="25">
        <f>D73</f>
        <v>3337488</v>
      </c>
      <c r="E72" s="25">
        <f>E73</f>
        <v>3337488</v>
      </c>
    </row>
    <row r="73" spans="1:5" s="27" customFormat="1" ht="15.75">
      <c r="A73" s="26" t="s">
        <v>14</v>
      </c>
      <c r="B73" s="24" t="s">
        <v>63</v>
      </c>
      <c r="C73" s="24">
        <v>610</v>
      </c>
      <c r="D73" s="25">
        <v>3337488</v>
      </c>
      <c r="E73" s="25">
        <v>3337488</v>
      </c>
    </row>
    <row r="74" spans="1:5" s="27" customFormat="1" ht="31.5">
      <c r="A74" s="28" t="s">
        <v>64</v>
      </c>
      <c r="B74" s="19" t="s">
        <v>65</v>
      </c>
      <c r="C74" s="19"/>
      <c r="D74" s="21">
        <f>SUM(D75,D78)</f>
        <v>15582802</v>
      </c>
      <c r="E74" s="21">
        <f>SUM(E75,E78)</f>
        <v>15582802</v>
      </c>
    </row>
    <row r="75" spans="1:5" ht="31.5">
      <c r="A75" s="26" t="s">
        <v>66</v>
      </c>
      <c r="B75" s="24" t="s">
        <v>67</v>
      </c>
      <c r="C75" s="24"/>
      <c r="D75" s="25">
        <f>D76</f>
        <v>12582802</v>
      </c>
      <c r="E75" s="25">
        <f>E76</f>
        <v>12582802</v>
      </c>
    </row>
    <row r="76" spans="1:5" s="27" customFormat="1" ht="31.5">
      <c r="A76" s="34" t="s">
        <v>26</v>
      </c>
      <c r="B76" s="24" t="s">
        <v>67</v>
      </c>
      <c r="C76" s="24">
        <v>200</v>
      </c>
      <c r="D76" s="25">
        <f>D77</f>
        <v>12582802</v>
      </c>
      <c r="E76" s="25">
        <f>E77</f>
        <v>12582802</v>
      </c>
    </row>
    <row r="77" spans="1:5" s="27" customFormat="1" ht="31.5">
      <c r="A77" s="34" t="s">
        <v>27</v>
      </c>
      <c r="B77" s="24" t="s">
        <v>67</v>
      </c>
      <c r="C77" s="24">
        <v>240</v>
      </c>
      <c r="D77" s="25">
        <f>2582802+10000000</f>
        <v>12582802</v>
      </c>
      <c r="E77" s="25">
        <f>2582802+10000000</f>
        <v>12582802</v>
      </c>
    </row>
    <row r="78" spans="1:5" s="27" customFormat="1" ht="31.5">
      <c r="A78" s="28" t="s">
        <v>68</v>
      </c>
      <c r="B78" s="19" t="s">
        <v>69</v>
      </c>
      <c r="C78" s="19"/>
      <c r="D78" s="21">
        <f>D79</f>
        <v>3000000</v>
      </c>
      <c r="E78" s="21">
        <f>E79</f>
        <v>3000000</v>
      </c>
    </row>
    <row r="79" spans="1:5" s="27" customFormat="1" ht="31.5">
      <c r="A79" s="28" t="s">
        <v>13</v>
      </c>
      <c r="B79" s="19" t="s">
        <v>69</v>
      </c>
      <c r="C79" s="19">
        <v>600</v>
      </c>
      <c r="D79" s="21">
        <v>3000000</v>
      </c>
      <c r="E79" s="21">
        <v>3000000</v>
      </c>
    </row>
    <row r="80" spans="1:5" s="27" customFormat="1" ht="15.75">
      <c r="A80" s="28" t="s">
        <v>14</v>
      </c>
      <c r="B80" s="19" t="s">
        <v>69</v>
      </c>
      <c r="C80" s="19">
        <v>610</v>
      </c>
      <c r="D80" s="21">
        <v>2550000</v>
      </c>
      <c r="E80" s="21">
        <v>2550000</v>
      </c>
    </row>
    <row r="81" spans="1:5" s="27" customFormat="1" ht="31.5">
      <c r="A81" s="28" t="s">
        <v>70</v>
      </c>
      <c r="B81" s="19" t="s">
        <v>71</v>
      </c>
      <c r="C81" s="19"/>
      <c r="D81" s="21">
        <f>SUM(D82,D86)</f>
        <v>83810000</v>
      </c>
      <c r="E81" s="21">
        <f>SUM(E82,E86)</f>
        <v>87350000</v>
      </c>
    </row>
    <row r="82" spans="1:5" s="27" customFormat="1" ht="31.5">
      <c r="A82" s="28" t="s">
        <v>72</v>
      </c>
      <c r="B82" s="19" t="s">
        <v>73</v>
      </c>
      <c r="C82" s="19"/>
      <c r="D82" s="21">
        <f>D83</f>
        <v>83010000</v>
      </c>
      <c r="E82" s="21">
        <f>E83</f>
        <v>86550000</v>
      </c>
    </row>
    <row r="83" spans="1:5" s="27" customFormat="1" ht="31.5">
      <c r="A83" s="28" t="s">
        <v>13</v>
      </c>
      <c r="B83" s="19" t="s">
        <v>73</v>
      </c>
      <c r="C83" s="19">
        <v>600</v>
      </c>
      <c r="D83" s="21">
        <f>D84+D85</f>
        <v>83010000</v>
      </c>
      <c r="E83" s="21">
        <f>E84+E85</f>
        <v>86550000</v>
      </c>
    </row>
    <row r="84" spans="1:5" s="22" customFormat="1" ht="15.75">
      <c r="A84" s="28" t="s">
        <v>14</v>
      </c>
      <c r="B84" s="19" t="s">
        <v>73</v>
      </c>
      <c r="C84" s="19">
        <v>610</v>
      </c>
      <c r="D84" s="21">
        <v>81860000</v>
      </c>
      <c r="E84" s="21">
        <v>85350000</v>
      </c>
    </row>
    <row r="85" spans="1:5" ht="15.75">
      <c r="A85" s="28" t="s">
        <v>74</v>
      </c>
      <c r="B85" s="19" t="s">
        <v>73</v>
      </c>
      <c r="C85" s="19">
        <v>620</v>
      </c>
      <c r="D85" s="21">
        <v>1150000</v>
      </c>
      <c r="E85" s="21">
        <v>1200000</v>
      </c>
    </row>
    <row r="86" spans="1:5" s="27" customFormat="1" ht="31.5">
      <c r="A86" s="28" t="s">
        <v>75</v>
      </c>
      <c r="B86" s="19" t="s">
        <v>76</v>
      </c>
      <c r="C86" s="19"/>
      <c r="D86" s="21">
        <f>D87</f>
        <v>800000</v>
      </c>
      <c r="E86" s="21">
        <f>E87</f>
        <v>800000</v>
      </c>
    </row>
    <row r="87" spans="1:5" s="27" customFormat="1" ht="31.5">
      <c r="A87" s="28" t="s">
        <v>13</v>
      </c>
      <c r="B87" s="19" t="s">
        <v>76</v>
      </c>
      <c r="C87" s="19">
        <v>600</v>
      </c>
      <c r="D87" s="21">
        <f>D88</f>
        <v>800000</v>
      </c>
      <c r="E87" s="21">
        <f>E88</f>
        <v>800000</v>
      </c>
    </row>
    <row r="88" spans="1:5" ht="15.75">
      <c r="A88" s="28" t="s">
        <v>14</v>
      </c>
      <c r="B88" s="19" t="s">
        <v>76</v>
      </c>
      <c r="C88" s="19">
        <v>610</v>
      </c>
      <c r="D88" s="21">
        <v>800000</v>
      </c>
      <c r="E88" s="21">
        <v>800000</v>
      </c>
    </row>
    <row r="89" spans="1:5" ht="47.25">
      <c r="A89" s="18" t="s">
        <v>77</v>
      </c>
      <c r="B89" s="19" t="s">
        <v>78</v>
      </c>
      <c r="C89" s="19"/>
      <c r="D89" s="21">
        <f>SUM(D90,D93)</f>
        <v>13760000</v>
      </c>
      <c r="E89" s="21">
        <f>SUM(E90,E93)</f>
        <v>14288000</v>
      </c>
    </row>
    <row r="90" spans="1:5" ht="47.25">
      <c r="A90" s="28" t="s">
        <v>79</v>
      </c>
      <c r="B90" s="19" t="s">
        <v>80</v>
      </c>
      <c r="C90" s="19"/>
      <c r="D90" s="21">
        <f>D91</f>
        <v>13710000</v>
      </c>
      <c r="E90" s="21">
        <f>E91</f>
        <v>14238000</v>
      </c>
    </row>
    <row r="91" spans="1:5" s="27" customFormat="1" ht="31.5">
      <c r="A91" s="28" t="s">
        <v>13</v>
      </c>
      <c r="B91" s="19" t="s">
        <v>80</v>
      </c>
      <c r="C91" s="19">
        <v>600</v>
      </c>
      <c r="D91" s="21">
        <f>D92</f>
        <v>13710000</v>
      </c>
      <c r="E91" s="21">
        <f>E92</f>
        <v>14238000</v>
      </c>
    </row>
    <row r="92" spans="1:5" s="27" customFormat="1" ht="15.75">
      <c r="A92" s="28" t="s">
        <v>14</v>
      </c>
      <c r="B92" s="19" t="s">
        <v>80</v>
      </c>
      <c r="C92" s="19">
        <v>610</v>
      </c>
      <c r="D92" s="21">
        <v>13710000</v>
      </c>
      <c r="E92" s="21">
        <v>14238000</v>
      </c>
    </row>
    <row r="93" spans="1:5" s="27" customFormat="1" ht="31.5">
      <c r="A93" s="18" t="s">
        <v>81</v>
      </c>
      <c r="B93" s="19" t="s">
        <v>82</v>
      </c>
      <c r="C93" s="19"/>
      <c r="D93" s="21">
        <f>D94</f>
        <v>50000</v>
      </c>
      <c r="E93" s="21">
        <f>E94</f>
        <v>50000</v>
      </c>
    </row>
    <row r="94" spans="1:5" s="27" customFormat="1" ht="31.5">
      <c r="A94" s="28" t="s">
        <v>13</v>
      </c>
      <c r="B94" s="19" t="s">
        <v>82</v>
      </c>
      <c r="C94" s="19">
        <v>600</v>
      </c>
      <c r="D94" s="21">
        <f>D95</f>
        <v>50000</v>
      </c>
      <c r="E94" s="21">
        <f>E95</f>
        <v>50000</v>
      </c>
    </row>
    <row r="95" spans="1:5" s="27" customFormat="1" ht="15.75">
      <c r="A95" s="28" t="s">
        <v>14</v>
      </c>
      <c r="B95" s="19" t="s">
        <v>82</v>
      </c>
      <c r="C95" s="19">
        <v>610</v>
      </c>
      <c r="D95" s="21">
        <v>50000</v>
      </c>
      <c r="E95" s="21">
        <v>50000</v>
      </c>
    </row>
    <row r="96" spans="1:5" s="27" customFormat="1" ht="31.5">
      <c r="A96" s="18" t="s">
        <v>83</v>
      </c>
      <c r="B96" s="19" t="s">
        <v>84</v>
      </c>
      <c r="C96" s="19"/>
      <c r="D96" s="21">
        <f>D97+D104+D111+D114+D117</f>
        <v>80426064</v>
      </c>
      <c r="E96" s="21">
        <f>E97+E104+E111+E114+E117</f>
        <v>83455064</v>
      </c>
    </row>
    <row r="97" spans="1:5" s="35" customFormat="1" ht="31.5">
      <c r="A97" s="18" t="s">
        <v>85</v>
      </c>
      <c r="B97" s="19" t="s">
        <v>86</v>
      </c>
      <c r="C97" s="19"/>
      <c r="D97" s="21">
        <f>SUM(D98,D100,D102)</f>
        <v>15570000</v>
      </c>
      <c r="E97" s="21">
        <f>SUM(E98,E100,E102)</f>
        <v>16170000</v>
      </c>
    </row>
    <row r="98" spans="1:5" s="27" customFormat="1" ht="78.75">
      <c r="A98" s="36" t="s">
        <v>87</v>
      </c>
      <c r="B98" s="19" t="s">
        <v>86</v>
      </c>
      <c r="C98" s="37" t="s">
        <v>88</v>
      </c>
      <c r="D98" s="21">
        <f>D99</f>
        <v>14700000</v>
      </c>
      <c r="E98" s="21">
        <f>E99</f>
        <v>15300000</v>
      </c>
    </row>
    <row r="99" spans="1:5" s="27" customFormat="1" ht="31.5">
      <c r="A99" s="36" t="s">
        <v>89</v>
      </c>
      <c r="B99" s="19" t="s">
        <v>86</v>
      </c>
      <c r="C99" s="37" t="s">
        <v>90</v>
      </c>
      <c r="D99" s="21">
        <v>14700000</v>
      </c>
      <c r="E99" s="21">
        <v>15300000</v>
      </c>
    </row>
    <row r="100" spans="1:5" s="27" customFormat="1" ht="31.5">
      <c r="A100" s="30" t="s">
        <v>26</v>
      </c>
      <c r="B100" s="19" t="s">
        <v>86</v>
      </c>
      <c r="C100" s="37" t="s">
        <v>91</v>
      </c>
      <c r="D100" s="21">
        <f>D101</f>
        <v>860000</v>
      </c>
      <c r="E100" s="21">
        <f>E101</f>
        <v>860000</v>
      </c>
    </row>
    <row r="101" spans="1:5" s="27" customFormat="1" ht="31.5">
      <c r="A101" s="30" t="s">
        <v>27</v>
      </c>
      <c r="B101" s="19" t="s">
        <v>86</v>
      </c>
      <c r="C101" s="37" t="s">
        <v>92</v>
      </c>
      <c r="D101" s="21">
        <v>860000</v>
      </c>
      <c r="E101" s="21">
        <v>860000</v>
      </c>
    </row>
    <row r="102" spans="1:5" s="27" customFormat="1" ht="15.75">
      <c r="A102" s="30" t="s">
        <v>16</v>
      </c>
      <c r="B102" s="19" t="s">
        <v>86</v>
      </c>
      <c r="C102" s="37" t="s">
        <v>93</v>
      </c>
      <c r="D102" s="21">
        <f>D103</f>
        <v>10000</v>
      </c>
      <c r="E102" s="21">
        <f>E103</f>
        <v>10000</v>
      </c>
    </row>
    <row r="103" spans="1:5" s="27" customFormat="1" ht="15.75">
      <c r="A103" s="30" t="s">
        <v>94</v>
      </c>
      <c r="B103" s="19" t="s">
        <v>86</v>
      </c>
      <c r="C103" s="37" t="s">
        <v>95</v>
      </c>
      <c r="D103" s="21">
        <v>10000</v>
      </c>
      <c r="E103" s="21">
        <v>10000</v>
      </c>
    </row>
    <row r="104" spans="1:5" s="27" customFormat="1" ht="31.5">
      <c r="A104" s="18" t="s">
        <v>96</v>
      </c>
      <c r="B104" s="19" t="s">
        <v>97</v>
      </c>
      <c r="C104" s="19"/>
      <c r="D104" s="21">
        <f>SUM(D105,D107,D109)</f>
        <v>61285000</v>
      </c>
      <c r="E104" s="21">
        <f>SUM(E105,E107,E109)</f>
        <v>63714000</v>
      </c>
    </row>
    <row r="105" spans="1:5" s="27" customFormat="1" ht="78.75">
      <c r="A105" s="36" t="s">
        <v>87</v>
      </c>
      <c r="B105" s="19" t="s">
        <v>97</v>
      </c>
      <c r="C105" s="19">
        <v>100</v>
      </c>
      <c r="D105" s="21">
        <f>D106</f>
        <v>56040000</v>
      </c>
      <c r="E105" s="21">
        <f>E106</f>
        <v>58260000</v>
      </c>
    </row>
    <row r="106" spans="1:5" s="27" customFormat="1" ht="15.75">
      <c r="A106" s="36" t="s">
        <v>98</v>
      </c>
      <c r="B106" s="19" t="s">
        <v>97</v>
      </c>
      <c r="C106" s="19">
        <v>110</v>
      </c>
      <c r="D106" s="21">
        <v>56040000</v>
      </c>
      <c r="E106" s="21">
        <v>58260000</v>
      </c>
    </row>
    <row r="107" spans="1:5" s="27" customFormat="1" ht="31.5">
      <c r="A107" s="30" t="s">
        <v>26</v>
      </c>
      <c r="B107" s="19" t="s">
        <v>97</v>
      </c>
      <c r="C107" s="19">
        <v>200</v>
      </c>
      <c r="D107" s="21">
        <f>D108</f>
        <v>5225000</v>
      </c>
      <c r="E107" s="21">
        <f>E108</f>
        <v>5434000</v>
      </c>
    </row>
    <row r="108" spans="1:5" s="27" customFormat="1" ht="31.5">
      <c r="A108" s="30" t="s">
        <v>27</v>
      </c>
      <c r="B108" s="19" t="s">
        <v>97</v>
      </c>
      <c r="C108" s="19">
        <v>240</v>
      </c>
      <c r="D108" s="21">
        <v>5225000</v>
      </c>
      <c r="E108" s="21">
        <v>5434000</v>
      </c>
    </row>
    <row r="109" spans="1:5" s="27" customFormat="1" ht="15.75">
      <c r="A109" s="30" t="s">
        <v>16</v>
      </c>
      <c r="B109" s="19" t="s">
        <v>97</v>
      </c>
      <c r="C109" s="19">
        <v>800</v>
      </c>
      <c r="D109" s="21">
        <f>D110</f>
        <v>20000</v>
      </c>
      <c r="E109" s="21">
        <f>E110</f>
        <v>20000</v>
      </c>
    </row>
    <row r="110" spans="1:5" s="27" customFormat="1" ht="15.75">
      <c r="A110" s="30" t="s">
        <v>94</v>
      </c>
      <c r="B110" s="19" t="s">
        <v>97</v>
      </c>
      <c r="C110" s="19">
        <v>850</v>
      </c>
      <c r="D110" s="38">
        <v>20000</v>
      </c>
      <c r="E110" s="38">
        <v>20000</v>
      </c>
    </row>
    <row r="111" spans="1:5" s="27" customFormat="1" ht="31.5">
      <c r="A111" s="18" t="s">
        <v>99</v>
      </c>
      <c r="B111" s="19" t="s">
        <v>100</v>
      </c>
      <c r="C111" s="19"/>
      <c r="D111" s="21">
        <f>D112</f>
        <v>1200000</v>
      </c>
      <c r="E111" s="21">
        <f>E112</f>
        <v>1200000</v>
      </c>
    </row>
    <row r="112" spans="1:5" s="27" customFormat="1" ht="15.75">
      <c r="A112" s="28" t="s">
        <v>28</v>
      </c>
      <c r="B112" s="19" t="s">
        <v>100</v>
      </c>
      <c r="C112" s="19">
        <v>300</v>
      </c>
      <c r="D112" s="21">
        <f>D113</f>
        <v>1200000</v>
      </c>
      <c r="E112" s="21">
        <f>E113</f>
        <v>1200000</v>
      </c>
    </row>
    <row r="113" spans="1:5" s="27" customFormat="1" ht="31.5">
      <c r="A113" s="28" t="s">
        <v>101</v>
      </c>
      <c r="B113" s="19" t="s">
        <v>100</v>
      </c>
      <c r="C113" s="19">
        <v>330</v>
      </c>
      <c r="D113" s="21">
        <v>1200000</v>
      </c>
      <c r="E113" s="21">
        <v>1200000</v>
      </c>
    </row>
    <row r="114" spans="1:5" s="27" customFormat="1" ht="15.75">
      <c r="A114" s="28" t="s">
        <v>102</v>
      </c>
      <c r="B114" s="19" t="s">
        <v>103</v>
      </c>
      <c r="C114" s="19"/>
      <c r="D114" s="21">
        <f>D115</f>
        <v>500000</v>
      </c>
      <c r="E114" s="21">
        <f>E115</f>
        <v>500000</v>
      </c>
    </row>
    <row r="115" spans="1:5" s="27" customFormat="1" ht="31.5">
      <c r="A115" s="28" t="s">
        <v>13</v>
      </c>
      <c r="B115" s="19" t="s">
        <v>103</v>
      </c>
      <c r="C115" s="19">
        <v>600</v>
      </c>
      <c r="D115" s="21">
        <f>D116</f>
        <v>500000</v>
      </c>
      <c r="E115" s="21">
        <f>E116</f>
        <v>500000</v>
      </c>
    </row>
    <row r="116" spans="1:5" s="27" customFormat="1" ht="15.75">
      <c r="A116" s="28" t="s">
        <v>14</v>
      </c>
      <c r="B116" s="19" t="s">
        <v>103</v>
      </c>
      <c r="C116" s="19">
        <v>610</v>
      </c>
      <c r="D116" s="21">
        <v>500000</v>
      </c>
      <c r="E116" s="21">
        <v>500000</v>
      </c>
    </row>
    <row r="117" spans="1:5" s="27" customFormat="1" ht="15.75">
      <c r="A117" s="23" t="s">
        <v>104</v>
      </c>
      <c r="B117" s="24" t="s">
        <v>105</v>
      </c>
      <c r="C117" s="24"/>
      <c r="D117" s="25">
        <f>SUM(D118,D120)</f>
        <v>1871064</v>
      </c>
      <c r="E117" s="25">
        <f>SUM(E118,E120)</f>
        <v>1871064</v>
      </c>
    </row>
    <row r="118" spans="1:5" s="27" customFormat="1" ht="31.5">
      <c r="A118" s="34" t="s">
        <v>26</v>
      </c>
      <c r="B118" s="24" t="s">
        <v>105</v>
      </c>
      <c r="C118" s="39" t="s">
        <v>91</v>
      </c>
      <c r="D118" s="25">
        <f>D119</f>
        <v>18525</v>
      </c>
      <c r="E118" s="25">
        <f>E119</f>
        <v>18525</v>
      </c>
    </row>
    <row r="119" spans="1:5" s="27" customFormat="1" ht="31.5">
      <c r="A119" s="34" t="s">
        <v>27</v>
      </c>
      <c r="B119" s="24" t="s">
        <v>105</v>
      </c>
      <c r="C119" s="39" t="s">
        <v>92</v>
      </c>
      <c r="D119" s="25">
        <v>18525</v>
      </c>
      <c r="E119" s="25">
        <v>18525</v>
      </c>
    </row>
    <row r="120" spans="1:5" s="27" customFormat="1" ht="15.75">
      <c r="A120" s="26" t="s">
        <v>28</v>
      </c>
      <c r="B120" s="24" t="s">
        <v>105</v>
      </c>
      <c r="C120" s="24">
        <v>300</v>
      </c>
      <c r="D120" s="25">
        <f>D121</f>
        <v>1852539</v>
      </c>
      <c r="E120" s="25">
        <f>E121</f>
        <v>1852539</v>
      </c>
    </row>
    <row r="121" spans="1:5" s="27" customFormat="1" ht="31.5">
      <c r="A121" s="26" t="s">
        <v>29</v>
      </c>
      <c r="B121" s="24" t="s">
        <v>105</v>
      </c>
      <c r="C121" s="24">
        <v>320</v>
      </c>
      <c r="D121" s="25">
        <v>1852539</v>
      </c>
      <c r="E121" s="25">
        <v>1852539</v>
      </c>
    </row>
    <row r="122" spans="1:5" s="27" customFormat="1" ht="31.5">
      <c r="A122" s="14" t="s">
        <v>106</v>
      </c>
      <c r="B122" s="15" t="s">
        <v>107</v>
      </c>
      <c r="C122" s="15"/>
      <c r="D122" s="17">
        <f>D123+D151+D161+D168+D175</f>
        <v>474725184.78</v>
      </c>
      <c r="E122" s="17">
        <f>E123+E151+E161+E168+E175</f>
        <v>493271059.45</v>
      </c>
    </row>
    <row r="123" spans="1:5" s="35" customFormat="1" ht="47.25">
      <c r="A123" s="18" t="s">
        <v>108</v>
      </c>
      <c r="B123" s="19" t="s">
        <v>109</v>
      </c>
      <c r="C123" s="19"/>
      <c r="D123" s="21">
        <f>D124+D128+D132+D136+D139+D142+D145+D148</f>
        <v>153235900</v>
      </c>
      <c r="E123" s="21">
        <f>E124+E128+E132+E136+E139+E142+E145+E148</f>
        <v>159353150</v>
      </c>
    </row>
    <row r="124" spans="1:5" s="27" customFormat="1" ht="15.75">
      <c r="A124" s="18" t="s">
        <v>110</v>
      </c>
      <c r="B124" s="19" t="s">
        <v>111</v>
      </c>
      <c r="C124" s="19"/>
      <c r="D124" s="21">
        <f>SUM(D125)</f>
        <v>5600000</v>
      </c>
      <c r="E124" s="21">
        <f>SUM(E125)</f>
        <v>6000000</v>
      </c>
    </row>
    <row r="125" spans="1:5" s="27" customFormat="1" ht="31.5">
      <c r="A125" s="28" t="s">
        <v>13</v>
      </c>
      <c r="B125" s="19" t="s">
        <v>111</v>
      </c>
      <c r="C125" s="19">
        <v>600</v>
      </c>
      <c r="D125" s="21">
        <f>SUM(D126:D127)</f>
        <v>5600000</v>
      </c>
      <c r="E125" s="21">
        <f>SUM(E126:E127)</f>
        <v>6000000</v>
      </c>
    </row>
    <row r="126" spans="1:5" s="27" customFormat="1" ht="15.75">
      <c r="A126" s="28" t="s">
        <v>14</v>
      </c>
      <c r="B126" s="19" t="s">
        <v>111</v>
      </c>
      <c r="C126" s="19">
        <v>610</v>
      </c>
      <c r="D126" s="21">
        <v>4500000</v>
      </c>
      <c r="E126" s="21">
        <v>4800000</v>
      </c>
    </row>
    <row r="127" spans="1:5" s="27" customFormat="1" ht="15.75">
      <c r="A127" s="28" t="s">
        <v>74</v>
      </c>
      <c r="B127" s="19" t="s">
        <v>111</v>
      </c>
      <c r="C127" s="19">
        <v>620</v>
      </c>
      <c r="D127" s="21">
        <v>1100000</v>
      </c>
      <c r="E127" s="21">
        <v>1200000</v>
      </c>
    </row>
    <row r="128" spans="1:5" s="27" customFormat="1" ht="31.5">
      <c r="A128" s="18" t="s">
        <v>112</v>
      </c>
      <c r="B128" s="19" t="s">
        <v>113</v>
      </c>
      <c r="C128" s="19"/>
      <c r="D128" s="21">
        <f>D129</f>
        <v>102296500</v>
      </c>
      <c r="E128" s="21">
        <f>E129</f>
        <v>106668000</v>
      </c>
    </row>
    <row r="129" spans="1:5" s="27" customFormat="1" ht="31.5">
      <c r="A129" s="28" t="s">
        <v>13</v>
      </c>
      <c r="B129" s="19" t="s">
        <v>113</v>
      </c>
      <c r="C129" s="19">
        <v>600</v>
      </c>
      <c r="D129" s="21">
        <f>D130+D131</f>
        <v>102296500</v>
      </c>
      <c r="E129" s="21">
        <f>E130+E131</f>
        <v>106668000</v>
      </c>
    </row>
    <row r="130" spans="1:5" s="27" customFormat="1" ht="15.75">
      <c r="A130" s="28" t="s">
        <v>14</v>
      </c>
      <c r="B130" s="19" t="s">
        <v>113</v>
      </c>
      <c r="C130" s="19">
        <v>610</v>
      </c>
      <c r="D130" s="21">
        <v>66365200</v>
      </c>
      <c r="E130" s="21">
        <v>69222000</v>
      </c>
    </row>
    <row r="131" spans="1:5" s="22" customFormat="1" ht="15.75">
      <c r="A131" s="28" t="s">
        <v>74</v>
      </c>
      <c r="B131" s="19" t="s">
        <v>113</v>
      </c>
      <c r="C131" s="19">
        <v>620</v>
      </c>
      <c r="D131" s="21">
        <v>35931300</v>
      </c>
      <c r="E131" s="21">
        <v>37446000</v>
      </c>
    </row>
    <row r="132" spans="1:5" s="22" customFormat="1" ht="47.25">
      <c r="A132" s="18" t="s">
        <v>114</v>
      </c>
      <c r="B132" s="19" t="s">
        <v>115</v>
      </c>
      <c r="C132" s="19"/>
      <c r="D132" s="21">
        <f>D133</f>
        <v>6600000</v>
      </c>
      <c r="E132" s="21">
        <f>E133</f>
        <v>6700000</v>
      </c>
    </row>
    <row r="133" spans="1:5" s="22" customFormat="1" ht="31.5">
      <c r="A133" s="28" t="s">
        <v>13</v>
      </c>
      <c r="B133" s="19" t="s">
        <v>115</v>
      </c>
      <c r="C133" s="19">
        <v>600</v>
      </c>
      <c r="D133" s="21">
        <f>D134+D135</f>
        <v>6600000</v>
      </c>
      <c r="E133" s="21">
        <f>E134+E135</f>
        <v>6700000</v>
      </c>
    </row>
    <row r="134" spans="1:5" s="22" customFormat="1" ht="15.75">
      <c r="A134" s="28" t="s">
        <v>14</v>
      </c>
      <c r="B134" s="19" t="s">
        <v>115</v>
      </c>
      <c r="C134" s="19">
        <v>610</v>
      </c>
      <c r="D134" s="21">
        <v>5600000</v>
      </c>
      <c r="E134" s="21">
        <v>5700000</v>
      </c>
    </row>
    <row r="135" spans="1:5" s="22" customFormat="1" ht="15.75">
      <c r="A135" s="28" t="s">
        <v>74</v>
      </c>
      <c r="B135" s="19" t="s">
        <v>115</v>
      </c>
      <c r="C135" s="19">
        <v>620</v>
      </c>
      <c r="D135" s="21">
        <v>1000000</v>
      </c>
      <c r="E135" s="21">
        <v>1000000</v>
      </c>
    </row>
    <row r="136" spans="1:5" s="22" customFormat="1" ht="15.75">
      <c r="A136" s="18" t="s">
        <v>116</v>
      </c>
      <c r="B136" s="19" t="s">
        <v>117</v>
      </c>
      <c r="C136" s="19"/>
      <c r="D136" s="21">
        <f>D137</f>
        <v>15196100</v>
      </c>
      <c r="E136" s="21">
        <f>E137</f>
        <v>15665150</v>
      </c>
    </row>
    <row r="137" spans="1:5" s="22" customFormat="1" ht="31.5">
      <c r="A137" s="28" t="s">
        <v>13</v>
      </c>
      <c r="B137" s="19" t="s">
        <v>117</v>
      </c>
      <c r="C137" s="19">
        <v>600</v>
      </c>
      <c r="D137" s="21">
        <f>D138</f>
        <v>15196100</v>
      </c>
      <c r="E137" s="21">
        <f>E138</f>
        <v>15665150</v>
      </c>
    </row>
    <row r="138" spans="1:5" s="22" customFormat="1" ht="15.75">
      <c r="A138" s="28" t="s">
        <v>14</v>
      </c>
      <c r="B138" s="19" t="s">
        <v>117</v>
      </c>
      <c r="C138" s="19">
        <v>610</v>
      </c>
      <c r="D138" s="21">
        <v>15196100</v>
      </c>
      <c r="E138" s="21">
        <v>15665150</v>
      </c>
    </row>
    <row r="139" spans="1:5" s="22" customFormat="1" ht="47.25">
      <c r="A139" s="18" t="s">
        <v>118</v>
      </c>
      <c r="B139" s="19" t="s">
        <v>119</v>
      </c>
      <c r="C139" s="19"/>
      <c r="D139" s="21">
        <f>D140</f>
        <v>22443300</v>
      </c>
      <c r="E139" s="21">
        <f>E140</f>
        <v>23220000</v>
      </c>
    </row>
    <row r="140" spans="1:5" s="27" customFormat="1" ht="31.5">
      <c r="A140" s="28" t="s">
        <v>13</v>
      </c>
      <c r="B140" s="19" t="s">
        <v>119</v>
      </c>
      <c r="C140" s="19">
        <v>600</v>
      </c>
      <c r="D140" s="21">
        <f>D141</f>
        <v>22443300</v>
      </c>
      <c r="E140" s="21">
        <f>E141</f>
        <v>23220000</v>
      </c>
    </row>
    <row r="141" spans="1:5" s="33" customFormat="1" ht="15.75">
      <c r="A141" s="28" t="s">
        <v>14</v>
      </c>
      <c r="B141" s="19" t="s">
        <v>119</v>
      </c>
      <c r="C141" s="19">
        <v>610</v>
      </c>
      <c r="D141" s="21">
        <v>22443300</v>
      </c>
      <c r="E141" s="21">
        <v>23220000</v>
      </c>
    </row>
    <row r="142" spans="1:5" s="33" customFormat="1" ht="31.5">
      <c r="A142" s="28" t="s">
        <v>120</v>
      </c>
      <c r="B142" s="19" t="s">
        <v>121</v>
      </c>
      <c r="C142" s="19"/>
      <c r="D142" s="21">
        <f>D143</f>
        <v>300000</v>
      </c>
      <c r="E142" s="21">
        <f>E143</f>
        <v>300000</v>
      </c>
    </row>
    <row r="143" spans="1:5" s="27" customFormat="1" ht="31.5">
      <c r="A143" s="30" t="s">
        <v>26</v>
      </c>
      <c r="B143" s="19" t="s">
        <v>121</v>
      </c>
      <c r="C143" s="19">
        <v>200</v>
      </c>
      <c r="D143" s="21">
        <f>D144</f>
        <v>300000</v>
      </c>
      <c r="E143" s="21">
        <f>E144</f>
        <v>300000</v>
      </c>
    </row>
    <row r="144" spans="1:5" s="22" customFormat="1" ht="31.5">
      <c r="A144" s="30" t="s">
        <v>27</v>
      </c>
      <c r="B144" s="19" t="s">
        <v>121</v>
      </c>
      <c r="C144" s="19">
        <v>240</v>
      </c>
      <c r="D144" s="21">
        <v>300000</v>
      </c>
      <c r="E144" s="21">
        <v>300000</v>
      </c>
    </row>
    <row r="145" spans="1:5" s="22" customFormat="1" ht="31.5">
      <c r="A145" s="18" t="s">
        <v>122</v>
      </c>
      <c r="B145" s="19" t="s">
        <v>123</v>
      </c>
      <c r="C145" s="19"/>
      <c r="D145" s="21">
        <f>D146</f>
        <v>500000</v>
      </c>
      <c r="E145" s="21">
        <f>E146</f>
        <v>500000</v>
      </c>
    </row>
    <row r="146" spans="1:5" s="22" customFormat="1" ht="31.5">
      <c r="A146" s="28" t="s">
        <v>13</v>
      </c>
      <c r="B146" s="19" t="s">
        <v>123</v>
      </c>
      <c r="C146" s="19">
        <v>600</v>
      </c>
      <c r="D146" s="21">
        <f>D147</f>
        <v>500000</v>
      </c>
      <c r="E146" s="21">
        <f>E147</f>
        <v>500000</v>
      </c>
    </row>
    <row r="147" spans="1:5" ht="15.75">
      <c r="A147" s="28" t="s">
        <v>14</v>
      </c>
      <c r="B147" s="19" t="s">
        <v>123</v>
      </c>
      <c r="C147" s="19">
        <v>610</v>
      </c>
      <c r="D147" s="21">
        <v>500000</v>
      </c>
      <c r="E147" s="21">
        <v>500000</v>
      </c>
    </row>
    <row r="148" spans="1:5" ht="15.75">
      <c r="A148" s="28" t="s">
        <v>124</v>
      </c>
      <c r="B148" s="19" t="s">
        <v>125</v>
      </c>
      <c r="C148" s="19"/>
      <c r="D148" s="21">
        <f>D149</f>
        <v>300000</v>
      </c>
      <c r="E148" s="21">
        <f>E149</f>
        <v>300000</v>
      </c>
    </row>
    <row r="149" spans="1:5" ht="31.5">
      <c r="A149" s="28" t="s">
        <v>13</v>
      </c>
      <c r="B149" s="19" t="s">
        <v>125</v>
      </c>
      <c r="C149" s="19">
        <v>600</v>
      </c>
      <c r="D149" s="21">
        <f>D150</f>
        <v>300000</v>
      </c>
      <c r="E149" s="21">
        <f>E150</f>
        <v>300000</v>
      </c>
    </row>
    <row r="150" spans="1:5" ht="15.75">
      <c r="A150" s="28" t="s">
        <v>14</v>
      </c>
      <c r="B150" s="19" t="s">
        <v>125</v>
      </c>
      <c r="C150" s="19">
        <v>610</v>
      </c>
      <c r="D150" s="21">
        <v>300000</v>
      </c>
      <c r="E150" s="21">
        <v>300000</v>
      </c>
    </row>
    <row r="151" spans="1:5" ht="31.5">
      <c r="A151" s="18" t="s">
        <v>126</v>
      </c>
      <c r="B151" s="19" t="s">
        <v>127</v>
      </c>
      <c r="C151" s="19"/>
      <c r="D151" s="21">
        <f>SUM(D152,D155,D158)</f>
        <v>63350527.78</v>
      </c>
      <c r="E151" s="21">
        <f>SUM(E152,E155,E158)</f>
        <v>65503264.45</v>
      </c>
    </row>
    <row r="152" spans="1:5" ht="31.5">
      <c r="A152" s="18" t="s">
        <v>128</v>
      </c>
      <c r="B152" s="19" t="s">
        <v>129</v>
      </c>
      <c r="C152" s="19"/>
      <c r="D152" s="21">
        <f>D153</f>
        <v>59899000</v>
      </c>
      <c r="E152" s="21">
        <f>E153</f>
        <v>62040000</v>
      </c>
    </row>
    <row r="153" spans="1:5" ht="31.5">
      <c r="A153" s="28" t="s">
        <v>13</v>
      </c>
      <c r="B153" s="19" t="s">
        <v>129</v>
      </c>
      <c r="C153" s="19">
        <v>600</v>
      </c>
      <c r="D153" s="21">
        <f>D154</f>
        <v>59899000</v>
      </c>
      <c r="E153" s="21">
        <f>E154</f>
        <v>62040000</v>
      </c>
    </row>
    <row r="154" spans="1:5" ht="15.75">
      <c r="A154" s="28" t="s">
        <v>14</v>
      </c>
      <c r="B154" s="19" t="s">
        <v>129</v>
      </c>
      <c r="C154" s="19">
        <v>610</v>
      </c>
      <c r="D154" s="21">
        <v>59899000</v>
      </c>
      <c r="E154" s="21">
        <v>62040000</v>
      </c>
    </row>
    <row r="155" spans="1:5" ht="47.25">
      <c r="A155" s="18" t="s">
        <v>130</v>
      </c>
      <c r="B155" s="19" t="s">
        <v>131</v>
      </c>
      <c r="C155" s="19"/>
      <c r="D155" s="21">
        <f>D156</f>
        <v>3000000</v>
      </c>
      <c r="E155" s="21">
        <f>E156</f>
        <v>3000000</v>
      </c>
    </row>
    <row r="156" spans="1:5" ht="31.5">
      <c r="A156" s="28" t="s">
        <v>13</v>
      </c>
      <c r="B156" s="19" t="s">
        <v>131</v>
      </c>
      <c r="C156" s="19">
        <v>600</v>
      </c>
      <c r="D156" s="21">
        <f>D157</f>
        <v>3000000</v>
      </c>
      <c r="E156" s="21">
        <f>E157</f>
        <v>3000000</v>
      </c>
    </row>
    <row r="157" spans="1:5" ht="15.75">
      <c r="A157" s="28" t="s">
        <v>14</v>
      </c>
      <c r="B157" s="19" t="s">
        <v>131</v>
      </c>
      <c r="C157" s="19">
        <v>610</v>
      </c>
      <c r="D157" s="21">
        <v>3000000</v>
      </c>
      <c r="E157" s="21">
        <v>3000000</v>
      </c>
    </row>
    <row r="158" spans="1:5" ht="47.25">
      <c r="A158" s="26" t="s">
        <v>132</v>
      </c>
      <c r="B158" s="24" t="s">
        <v>133</v>
      </c>
      <c r="C158" s="24"/>
      <c r="D158" s="25">
        <f>D159</f>
        <v>451527.78</v>
      </c>
      <c r="E158" s="25">
        <f>E159</f>
        <v>463264.45</v>
      </c>
    </row>
    <row r="159" spans="1:5" ht="31.5">
      <c r="A159" s="40" t="s">
        <v>13</v>
      </c>
      <c r="B159" s="24" t="s">
        <v>133</v>
      </c>
      <c r="C159" s="24">
        <v>600</v>
      </c>
      <c r="D159" s="25">
        <f>D160</f>
        <v>451527.78</v>
      </c>
      <c r="E159" s="25">
        <f>E160</f>
        <v>463264.45</v>
      </c>
    </row>
    <row r="160" spans="1:5" s="41" customFormat="1" ht="15.75">
      <c r="A160" s="40" t="s">
        <v>14</v>
      </c>
      <c r="B160" s="24" t="s">
        <v>133</v>
      </c>
      <c r="C160" s="24">
        <v>610</v>
      </c>
      <c r="D160" s="25">
        <f>406375+45152.78</f>
        <v>451527.78</v>
      </c>
      <c r="E160" s="25">
        <f>416938+46326.45</f>
        <v>463264.45</v>
      </c>
    </row>
    <row r="161" spans="1:5" s="41" customFormat="1" ht="31.5">
      <c r="A161" s="18" t="s">
        <v>134</v>
      </c>
      <c r="B161" s="19" t="s">
        <v>135</v>
      </c>
      <c r="C161" s="19"/>
      <c r="D161" s="21">
        <f>SUM(D162,D165)</f>
        <v>38510817</v>
      </c>
      <c r="E161" s="21">
        <f>SUM(E162,E165)</f>
        <v>40312605</v>
      </c>
    </row>
    <row r="162" spans="1:5" s="41" customFormat="1" ht="15.75">
      <c r="A162" s="18" t="s">
        <v>136</v>
      </c>
      <c r="B162" s="19" t="s">
        <v>137</v>
      </c>
      <c r="C162" s="19"/>
      <c r="D162" s="21">
        <f>D163</f>
        <v>37560817</v>
      </c>
      <c r="E162" s="21">
        <f>E163</f>
        <v>39312605</v>
      </c>
    </row>
    <row r="163" spans="1:254" ht="31.5">
      <c r="A163" s="28" t="s">
        <v>13</v>
      </c>
      <c r="B163" s="19" t="s">
        <v>137</v>
      </c>
      <c r="C163" s="19">
        <v>600</v>
      </c>
      <c r="D163" s="21">
        <f>D164</f>
        <v>37560817</v>
      </c>
      <c r="E163" s="21">
        <f>E164</f>
        <v>39312605</v>
      </c>
      <c r="IT163" s="42"/>
    </row>
    <row r="164" spans="1:254" ht="15.75">
      <c r="A164" s="28" t="s">
        <v>14</v>
      </c>
      <c r="B164" s="19" t="s">
        <v>137</v>
      </c>
      <c r="C164" s="19">
        <v>610</v>
      </c>
      <c r="D164" s="21">
        <v>37560817</v>
      </c>
      <c r="E164" s="21">
        <v>39312605</v>
      </c>
      <c r="IT164" s="42"/>
    </row>
    <row r="165" spans="1:254" ht="47.25">
      <c r="A165" s="18" t="s">
        <v>138</v>
      </c>
      <c r="B165" s="19" t="s">
        <v>139</v>
      </c>
      <c r="C165" s="19"/>
      <c r="D165" s="21">
        <f>D166</f>
        <v>950000</v>
      </c>
      <c r="E165" s="21">
        <f>E166</f>
        <v>1000000</v>
      </c>
      <c r="IT165" s="42"/>
    </row>
    <row r="166" spans="1:254" ht="31.5">
      <c r="A166" s="28" t="s">
        <v>13</v>
      </c>
      <c r="B166" s="19" t="s">
        <v>139</v>
      </c>
      <c r="C166" s="19">
        <v>600</v>
      </c>
      <c r="D166" s="21">
        <f>D167</f>
        <v>950000</v>
      </c>
      <c r="E166" s="21">
        <f>E167</f>
        <v>1000000</v>
      </c>
      <c r="IT166" s="42"/>
    </row>
    <row r="167" spans="1:254" ht="15.75">
      <c r="A167" s="28" t="s">
        <v>14</v>
      </c>
      <c r="B167" s="19" t="s">
        <v>139</v>
      </c>
      <c r="C167" s="19">
        <v>610</v>
      </c>
      <c r="D167" s="21">
        <v>950000</v>
      </c>
      <c r="E167" s="21">
        <v>1000000</v>
      </c>
      <c r="IT167" s="42"/>
    </row>
    <row r="168" spans="1:5" s="43" customFormat="1" ht="47.25">
      <c r="A168" s="18" t="s">
        <v>140</v>
      </c>
      <c r="B168" s="19" t="s">
        <v>141</v>
      </c>
      <c r="C168" s="19"/>
      <c r="D168" s="21">
        <f>SUM(D169,D172)</f>
        <v>164739200</v>
      </c>
      <c r="E168" s="21">
        <f>SUM(E169,E172)</f>
        <v>171063600</v>
      </c>
    </row>
    <row r="169" spans="1:5" s="43" customFormat="1" ht="31.5">
      <c r="A169" s="18" t="s">
        <v>142</v>
      </c>
      <c r="B169" s="19" t="s">
        <v>143</v>
      </c>
      <c r="C169" s="19"/>
      <c r="D169" s="21">
        <f>D170</f>
        <v>161739200</v>
      </c>
      <c r="E169" s="21">
        <f>E170</f>
        <v>168063600</v>
      </c>
    </row>
    <row r="170" spans="1:5" s="43" customFormat="1" ht="31.5">
      <c r="A170" s="28" t="s">
        <v>13</v>
      </c>
      <c r="B170" s="19" t="s">
        <v>143</v>
      </c>
      <c r="C170" s="19">
        <v>600</v>
      </c>
      <c r="D170" s="21">
        <f>D171</f>
        <v>161739200</v>
      </c>
      <c r="E170" s="21">
        <f>E171</f>
        <v>168063600</v>
      </c>
    </row>
    <row r="171" spans="1:5" ht="15.75">
      <c r="A171" s="28" t="s">
        <v>14</v>
      </c>
      <c r="B171" s="19" t="s">
        <v>143</v>
      </c>
      <c r="C171" s="19">
        <v>610</v>
      </c>
      <c r="D171" s="21">
        <v>161739200</v>
      </c>
      <c r="E171" s="21">
        <v>168063600</v>
      </c>
    </row>
    <row r="172" spans="1:5" ht="47.25">
      <c r="A172" s="18" t="s">
        <v>144</v>
      </c>
      <c r="B172" s="19" t="s">
        <v>145</v>
      </c>
      <c r="C172" s="19"/>
      <c r="D172" s="21">
        <f>D173</f>
        <v>3000000</v>
      </c>
      <c r="E172" s="21">
        <f>E173</f>
        <v>3000000</v>
      </c>
    </row>
    <row r="173" spans="1:5" s="33" customFormat="1" ht="31.5">
      <c r="A173" s="28" t="s">
        <v>13</v>
      </c>
      <c r="B173" s="19" t="s">
        <v>145</v>
      </c>
      <c r="C173" s="19">
        <v>600</v>
      </c>
      <c r="D173" s="21">
        <f>D174</f>
        <v>3000000</v>
      </c>
      <c r="E173" s="21">
        <f>E174</f>
        <v>3000000</v>
      </c>
    </row>
    <row r="174" spans="1:5" s="33" customFormat="1" ht="15.75">
      <c r="A174" s="28" t="s">
        <v>14</v>
      </c>
      <c r="B174" s="19" t="s">
        <v>145</v>
      </c>
      <c r="C174" s="19">
        <v>610</v>
      </c>
      <c r="D174" s="21">
        <v>3000000</v>
      </c>
      <c r="E174" s="21">
        <v>3000000</v>
      </c>
    </row>
    <row r="175" spans="1:5" s="27" customFormat="1" ht="47.25">
      <c r="A175" s="28" t="s">
        <v>146</v>
      </c>
      <c r="B175" s="19" t="s">
        <v>147</v>
      </c>
      <c r="C175" s="19"/>
      <c r="D175" s="21">
        <f>D176+D183+D190</f>
        <v>54888740</v>
      </c>
      <c r="E175" s="21">
        <f>E176+E183+E190</f>
        <v>57038440</v>
      </c>
    </row>
    <row r="176" spans="1:5" s="27" customFormat="1" ht="31.5">
      <c r="A176" s="28" t="s">
        <v>148</v>
      </c>
      <c r="B176" s="19" t="s">
        <v>149</v>
      </c>
      <c r="C176" s="19"/>
      <c r="D176" s="21">
        <f>SUM(D177,D179,D181)</f>
        <v>7000000</v>
      </c>
      <c r="E176" s="21">
        <f>SUM(E177,E179,E181)</f>
        <v>7250000</v>
      </c>
    </row>
    <row r="177" spans="1:5" s="27" customFormat="1" ht="78.75">
      <c r="A177" s="36" t="s">
        <v>87</v>
      </c>
      <c r="B177" s="19" t="s">
        <v>149</v>
      </c>
      <c r="C177" s="37" t="s">
        <v>88</v>
      </c>
      <c r="D177" s="21">
        <f>D178</f>
        <v>6400000</v>
      </c>
      <c r="E177" s="21">
        <f>E178</f>
        <v>6650000</v>
      </c>
    </row>
    <row r="178" spans="1:5" s="27" customFormat="1" ht="31.5">
      <c r="A178" s="36" t="s">
        <v>89</v>
      </c>
      <c r="B178" s="19" t="s">
        <v>149</v>
      </c>
      <c r="C178" s="37" t="s">
        <v>90</v>
      </c>
      <c r="D178" s="21">
        <v>6400000</v>
      </c>
      <c r="E178" s="21">
        <v>6650000</v>
      </c>
    </row>
    <row r="179" spans="1:5" s="27" customFormat="1" ht="31.5">
      <c r="A179" s="30" t="s">
        <v>26</v>
      </c>
      <c r="B179" s="19" t="s">
        <v>149</v>
      </c>
      <c r="C179" s="37" t="s">
        <v>91</v>
      </c>
      <c r="D179" s="21">
        <f>D180</f>
        <v>597000</v>
      </c>
      <c r="E179" s="21">
        <f>E180</f>
        <v>597000</v>
      </c>
    </row>
    <row r="180" spans="1:5" s="27" customFormat="1" ht="31.5">
      <c r="A180" s="30" t="s">
        <v>27</v>
      </c>
      <c r="B180" s="19" t="s">
        <v>149</v>
      </c>
      <c r="C180" s="37" t="s">
        <v>92</v>
      </c>
      <c r="D180" s="21">
        <v>597000</v>
      </c>
      <c r="E180" s="21">
        <v>597000</v>
      </c>
    </row>
    <row r="181" spans="1:5" s="27" customFormat="1" ht="15.75">
      <c r="A181" s="30" t="s">
        <v>16</v>
      </c>
      <c r="B181" s="19" t="s">
        <v>149</v>
      </c>
      <c r="C181" s="37" t="s">
        <v>93</v>
      </c>
      <c r="D181" s="21">
        <f>D182</f>
        <v>3000</v>
      </c>
      <c r="E181" s="21">
        <f>E182</f>
        <v>3000</v>
      </c>
    </row>
    <row r="182" spans="1:5" s="22" customFormat="1" ht="15.75">
      <c r="A182" s="30" t="s">
        <v>94</v>
      </c>
      <c r="B182" s="19" t="s">
        <v>149</v>
      </c>
      <c r="C182" s="37" t="s">
        <v>95</v>
      </c>
      <c r="D182" s="21">
        <v>3000</v>
      </c>
      <c r="E182" s="21">
        <v>3000</v>
      </c>
    </row>
    <row r="183" spans="1:5" s="22" customFormat="1" ht="31.5">
      <c r="A183" s="28" t="s">
        <v>150</v>
      </c>
      <c r="B183" s="19" t="s">
        <v>151</v>
      </c>
      <c r="C183" s="19"/>
      <c r="D183" s="21">
        <f>SUM(D184,D186,D188)</f>
        <v>47743300</v>
      </c>
      <c r="E183" s="21">
        <f>SUM(E184,E186,E188)</f>
        <v>49643000</v>
      </c>
    </row>
    <row r="184" spans="1:5" s="22" customFormat="1" ht="78.75">
      <c r="A184" s="36" t="s">
        <v>87</v>
      </c>
      <c r="B184" s="19" t="s">
        <v>151</v>
      </c>
      <c r="C184" s="19">
        <v>100</v>
      </c>
      <c r="D184" s="21">
        <f>D185</f>
        <v>45760000</v>
      </c>
      <c r="E184" s="21">
        <f>E185</f>
        <v>47590000</v>
      </c>
    </row>
    <row r="185" spans="1:5" s="22" customFormat="1" ht="15.75">
      <c r="A185" s="36" t="s">
        <v>98</v>
      </c>
      <c r="B185" s="19" t="s">
        <v>151</v>
      </c>
      <c r="C185" s="19">
        <v>110</v>
      </c>
      <c r="D185" s="21">
        <v>45760000</v>
      </c>
      <c r="E185" s="21">
        <v>47590000</v>
      </c>
    </row>
    <row r="186" spans="1:5" s="22" customFormat="1" ht="31.5">
      <c r="A186" s="30" t="s">
        <v>26</v>
      </c>
      <c r="B186" s="19" t="s">
        <v>151</v>
      </c>
      <c r="C186" s="19">
        <v>200</v>
      </c>
      <c r="D186" s="21">
        <f>D187</f>
        <v>1980300</v>
      </c>
      <c r="E186" s="21">
        <f>E187</f>
        <v>2050000</v>
      </c>
    </row>
    <row r="187" spans="1:5" s="22" customFormat="1" ht="31.5">
      <c r="A187" s="30" t="s">
        <v>27</v>
      </c>
      <c r="B187" s="19" t="s">
        <v>151</v>
      </c>
      <c r="C187" s="19">
        <v>240</v>
      </c>
      <c r="D187" s="21">
        <v>1980300</v>
      </c>
      <c r="E187" s="21">
        <v>2050000</v>
      </c>
    </row>
    <row r="188" spans="1:5" s="22" customFormat="1" ht="15.75">
      <c r="A188" s="30" t="s">
        <v>16</v>
      </c>
      <c r="B188" s="19" t="s">
        <v>151</v>
      </c>
      <c r="C188" s="37" t="s">
        <v>93</v>
      </c>
      <c r="D188" s="21">
        <f>D189</f>
        <v>3000</v>
      </c>
      <c r="E188" s="21">
        <f>E189</f>
        <v>3000</v>
      </c>
    </row>
    <row r="189" spans="1:5" s="22" customFormat="1" ht="15.75">
      <c r="A189" s="30" t="s">
        <v>94</v>
      </c>
      <c r="B189" s="19" t="s">
        <v>151</v>
      </c>
      <c r="C189" s="37" t="s">
        <v>95</v>
      </c>
      <c r="D189" s="21">
        <v>3000</v>
      </c>
      <c r="E189" s="21">
        <v>3000</v>
      </c>
    </row>
    <row r="190" spans="1:5" s="22" customFormat="1" ht="47.25">
      <c r="A190" s="28" t="s">
        <v>152</v>
      </c>
      <c r="B190" s="19" t="s">
        <v>153</v>
      </c>
      <c r="C190" s="19"/>
      <c r="D190" s="21">
        <f>D191+D193</f>
        <v>145440</v>
      </c>
      <c r="E190" s="21">
        <f>E191+E193</f>
        <v>145440</v>
      </c>
    </row>
    <row r="191" spans="1:5" s="27" customFormat="1" ht="31.5">
      <c r="A191" s="30" t="s">
        <v>26</v>
      </c>
      <c r="B191" s="19" t="s">
        <v>153</v>
      </c>
      <c r="C191" s="19">
        <v>200</v>
      </c>
      <c r="D191" s="21">
        <f>D192</f>
        <v>1440</v>
      </c>
      <c r="E191" s="21">
        <f>E192</f>
        <v>1440</v>
      </c>
    </row>
    <row r="192" spans="1:5" s="22" customFormat="1" ht="31.5">
      <c r="A192" s="30" t="s">
        <v>27</v>
      </c>
      <c r="B192" s="19" t="s">
        <v>153</v>
      </c>
      <c r="C192" s="19">
        <v>240</v>
      </c>
      <c r="D192" s="21">
        <v>1440</v>
      </c>
      <c r="E192" s="21">
        <v>1440</v>
      </c>
    </row>
    <row r="193" spans="1:5" s="27" customFormat="1" ht="15.75">
      <c r="A193" s="28" t="s">
        <v>28</v>
      </c>
      <c r="B193" s="19" t="s">
        <v>153</v>
      </c>
      <c r="C193" s="19">
        <v>300</v>
      </c>
      <c r="D193" s="21">
        <f>D194</f>
        <v>144000</v>
      </c>
      <c r="E193" s="21">
        <f>E194</f>
        <v>144000</v>
      </c>
    </row>
    <row r="194" spans="1:5" s="22" customFormat="1" ht="31.5">
      <c r="A194" s="26" t="s">
        <v>29</v>
      </c>
      <c r="B194" s="19" t="s">
        <v>153</v>
      </c>
      <c r="C194" s="19">
        <v>320</v>
      </c>
      <c r="D194" s="21">
        <v>144000</v>
      </c>
      <c r="E194" s="21">
        <v>144000</v>
      </c>
    </row>
    <row r="195" spans="1:5" s="27" customFormat="1" ht="31.5">
      <c r="A195" s="44" t="s">
        <v>154</v>
      </c>
      <c r="B195" s="15" t="s">
        <v>155</v>
      </c>
      <c r="C195" s="15"/>
      <c r="D195" s="17">
        <f>D196+D199+D202</f>
        <v>21213851.68</v>
      </c>
      <c r="E195" s="17">
        <f>E196+E199+E202</f>
        <v>21928851.68</v>
      </c>
    </row>
    <row r="196" spans="1:5" ht="31.5">
      <c r="A196" s="28" t="s">
        <v>156</v>
      </c>
      <c r="B196" s="19" t="s">
        <v>157</v>
      </c>
      <c r="C196" s="19"/>
      <c r="D196" s="21">
        <f>D197</f>
        <v>1100000</v>
      </c>
      <c r="E196" s="21">
        <f>E197</f>
        <v>1100000</v>
      </c>
    </row>
    <row r="197" spans="1:5" ht="31.5">
      <c r="A197" s="28" t="s">
        <v>13</v>
      </c>
      <c r="B197" s="19" t="s">
        <v>157</v>
      </c>
      <c r="C197" s="19">
        <v>600</v>
      </c>
      <c r="D197" s="21">
        <f>D198</f>
        <v>1100000</v>
      </c>
      <c r="E197" s="21">
        <f>E198</f>
        <v>1100000</v>
      </c>
    </row>
    <row r="198" spans="1:5" ht="15.75">
      <c r="A198" s="28" t="s">
        <v>14</v>
      </c>
      <c r="B198" s="19" t="s">
        <v>157</v>
      </c>
      <c r="C198" s="19">
        <v>610</v>
      </c>
      <c r="D198" s="21">
        <v>1100000</v>
      </c>
      <c r="E198" s="21">
        <v>1100000</v>
      </c>
    </row>
    <row r="199" spans="1:5" ht="31.5">
      <c r="A199" s="28" t="s">
        <v>158</v>
      </c>
      <c r="B199" s="19" t="s">
        <v>159</v>
      </c>
      <c r="C199" s="19"/>
      <c r="D199" s="21">
        <f>D200</f>
        <v>17395000</v>
      </c>
      <c r="E199" s="21">
        <f>E200</f>
        <v>18110000</v>
      </c>
    </row>
    <row r="200" spans="1:5" ht="31.5">
      <c r="A200" s="28" t="s">
        <v>13</v>
      </c>
      <c r="B200" s="19" t="s">
        <v>159</v>
      </c>
      <c r="C200" s="19">
        <v>600</v>
      </c>
      <c r="D200" s="21">
        <f>D201</f>
        <v>17395000</v>
      </c>
      <c r="E200" s="21">
        <f>E201</f>
        <v>18110000</v>
      </c>
    </row>
    <row r="201" spans="1:5" ht="15.75">
      <c r="A201" s="28" t="s">
        <v>14</v>
      </c>
      <c r="B201" s="19" t="s">
        <v>159</v>
      </c>
      <c r="C201" s="19">
        <v>610</v>
      </c>
      <c r="D201" s="21">
        <v>17395000</v>
      </c>
      <c r="E201" s="21">
        <v>18110000</v>
      </c>
    </row>
    <row r="202" spans="1:5" ht="78.75">
      <c r="A202" s="28" t="s">
        <v>160</v>
      </c>
      <c r="B202" s="19" t="s">
        <v>161</v>
      </c>
      <c r="C202" s="19"/>
      <c r="D202" s="21">
        <f>D203</f>
        <v>2718851.68</v>
      </c>
      <c r="E202" s="21">
        <f>E203</f>
        <v>2718851.68</v>
      </c>
    </row>
    <row r="203" spans="1:5" ht="31.5">
      <c r="A203" s="30" t="s">
        <v>26</v>
      </c>
      <c r="B203" s="19" t="s">
        <v>161</v>
      </c>
      <c r="C203" s="19">
        <v>200</v>
      </c>
      <c r="D203" s="21">
        <f>D204</f>
        <v>2718851.68</v>
      </c>
      <c r="E203" s="21">
        <f>E204</f>
        <v>2718851.68</v>
      </c>
    </row>
    <row r="204" spans="1:5" ht="31.5">
      <c r="A204" s="30" t="s">
        <v>27</v>
      </c>
      <c r="B204" s="19" t="s">
        <v>161</v>
      </c>
      <c r="C204" s="19">
        <v>240</v>
      </c>
      <c r="D204" s="21">
        <v>2718851.68</v>
      </c>
      <c r="E204" s="21">
        <v>2718851.68</v>
      </c>
    </row>
    <row r="205" spans="1:256" s="27" customFormat="1" ht="31.5">
      <c r="A205" s="14" t="s">
        <v>162</v>
      </c>
      <c r="B205" s="15" t="s">
        <v>163</v>
      </c>
      <c r="C205" s="15"/>
      <c r="D205" s="17">
        <f>D206+D209+D212+D216+D221</f>
        <v>173716320</v>
      </c>
      <c r="E205" s="17">
        <f>E206+E209+E212+E216+E221</f>
        <v>180816320</v>
      </c>
      <c r="IT205" s="45"/>
      <c r="IU205" s="45"/>
      <c r="IV205" s="45"/>
    </row>
    <row r="206" spans="1:5" ht="31.5">
      <c r="A206" s="46" t="s">
        <v>164</v>
      </c>
      <c r="B206" s="19" t="s">
        <v>165</v>
      </c>
      <c r="C206" s="19"/>
      <c r="D206" s="21">
        <f>D207</f>
        <v>7000000</v>
      </c>
      <c r="E206" s="21">
        <f>E207</f>
        <v>7000000</v>
      </c>
    </row>
    <row r="207" spans="1:5" ht="31.5">
      <c r="A207" s="28" t="s">
        <v>13</v>
      </c>
      <c r="B207" s="19" t="s">
        <v>165</v>
      </c>
      <c r="C207" s="19">
        <v>600</v>
      </c>
      <c r="D207" s="21">
        <f>D208</f>
        <v>7000000</v>
      </c>
      <c r="E207" s="21">
        <f>E208</f>
        <v>7000000</v>
      </c>
    </row>
    <row r="208" spans="1:5" ht="15.75">
      <c r="A208" s="28" t="s">
        <v>74</v>
      </c>
      <c r="B208" s="19" t="s">
        <v>165</v>
      </c>
      <c r="C208" s="19">
        <v>620</v>
      </c>
      <c r="D208" s="21">
        <v>7000000</v>
      </c>
      <c r="E208" s="21">
        <v>7000000</v>
      </c>
    </row>
    <row r="209" spans="1:5" ht="31.5">
      <c r="A209" s="28" t="s">
        <v>166</v>
      </c>
      <c r="B209" s="19" t="s">
        <v>167</v>
      </c>
      <c r="C209" s="19"/>
      <c r="D209" s="21">
        <f>D210</f>
        <v>12800000</v>
      </c>
      <c r="E209" s="21">
        <f>E210</f>
        <v>12800000</v>
      </c>
    </row>
    <row r="210" spans="1:5" ht="15.75">
      <c r="A210" s="28" t="s">
        <v>16</v>
      </c>
      <c r="B210" s="19" t="s">
        <v>167</v>
      </c>
      <c r="C210" s="19">
        <v>800</v>
      </c>
      <c r="D210" s="21">
        <f>D211</f>
        <v>12800000</v>
      </c>
      <c r="E210" s="21">
        <f>E211</f>
        <v>12800000</v>
      </c>
    </row>
    <row r="211" spans="1:5" ht="63">
      <c r="A211" s="28" t="s">
        <v>17</v>
      </c>
      <c r="B211" s="19" t="s">
        <v>167</v>
      </c>
      <c r="C211" s="19">
        <v>810</v>
      </c>
      <c r="D211" s="21">
        <v>12800000</v>
      </c>
      <c r="E211" s="21">
        <v>12800000</v>
      </c>
    </row>
    <row r="212" spans="1:5" s="47" customFormat="1" ht="31.5">
      <c r="A212" s="28" t="s">
        <v>168</v>
      </c>
      <c r="B212" s="19" t="s">
        <v>169</v>
      </c>
      <c r="C212" s="19"/>
      <c r="D212" s="21">
        <f>D213</f>
        <v>136480000</v>
      </c>
      <c r="E212" s="21">
        <f>E213</f>
        <v>142580000</v>
      </c>
    </row>
    <row r="213" spans="1:5" ht="31.5">
      <c r="A213" s="28" t="s">
        <v>13</v>
      </c>
      <c r="B213" s="19" t="s">
        <v>169</v>
      </c>
      <c r="C213" s="19">
        <v>600</v>
      </c>
      <c r="D213" s="21">
        <f>SUM(D214,D215)</f>
        <v>136480000</v>
      </c>
      <c r="E213" s="21">
        <f>SUM(E214,E215)</f>
        <v>142580000</v>
      </c>
    </row>
    <row r="214" spans="1:5" ht="15.75">
      <c r="A214" s="28" t="s">
        <v>14</v>
      </c>
      <c r="B214" s="19" t="s">
        <v>169</v>
      </c>
      <c r="C214" s="19">
        <v>610</v>
      </c>
      <c r="D214" s="21">
        <v>32725000</v>
      </c>
      <c r="E214" s="21">
        <v>34310000</v>
      </c>
    </row>
    <row r="215" spans="1:5" ht="15.75">
      <c r="A215" s="28" t="s">
        <v>74</v>
      </c>
      <c r="B215" s="19" t="s">
        <v>169</v>
      </c>
      <c r="C215" s="19">
        <v>620</v>
      </c>
      <c r="D215" s="21">
        <v>103755000</v>
      </c>
      <c r="E215" s="21">
        <v>108270000</v>
      </c>
    </row>
    <row r="216" spans="1:5" s="47" customFormat="1" ht="47.25">
      <c r="A216" s="28" t="s">
        <v>170</v>
      </c>
      <c r="B216" s="19" t="s">
        <v>171</v>
      </c>
      <c r="C216" s="19"/>
      <c r="D216" s="21">
        <f>D217+D219</f>
        <v>436320</v>
      </c>
      <c r="E216" s="21">
        <f>E217+E219</f>
        <v>436320</v>
      </c>
    </row>
    <row r="217" spans="1:5" s="47" customFormat="1" ht="31.5">
      <c r="A217" s="30" t="s">
        <v>26</v>
      </c>
      <c r="B217" s="19" t="s">
        <v>171</v>
      </c>
      <c r="C217" s="19">
        <v>200</v>
      </c>
      <c r="D217" s="21">
        <f>D218</f>
        <v>4495</v>
      </c>
      <c r="E217" s="21">
        <f>E218</f>
        <v>4495</v>
      </c>
    </row>
    <row r="218" spans="1:5" s="22" customFormat="1" ht="31.5">
      <c r="A218" s="30" t="s">
        <v>27</v>
      </c>
      <c r="B218" s="19" t="s">
        <v>171</v>
      </c>
      <c r="C218" s="19">
        <v>240</v>
      </c>
      <c r="D218" s="21">
        <v>4495</v>
      </c>
      <c r="E218" s="21">
        <v>4495</v>
      </c>
    </row>
    <row r="219" spans="1:5" s="22" customFormat="1" ht="15.75">
      <c r="A219" s="28" t="s">
        <v>28</v>
      </c>
      <c r="B219" s="19" t="s">
        <v>171</v>
      </c>
      <c r="C219" s="19">
        <v>300</v>
      </c>
      <c r="D219" s="21">
        <f>D220</f>
        <v>431825</v>
      </c>
      <c r="E219" s="21">
        <f>E220</f>
        <v>431825</v>
      </c>
    </row>
    <row r="220" spans="1:5" s="22" customFormat="1" ht="31.5">
      <c r="A220" s="26" t="s">
        <v>29</v>
      </c>
      <c r="B220" s="19" t="s">
        <v>171</v>
      </c>
      <c r="C220" s="19">
        <v>320</v>
      </c>
      <c r="D220" s="21">
        <v>431825</v>
      </c>
      <c r="E220" s="21">
        <v>431825</v>
      </c>
    </row>
    <row r="221" spans="1:5" s="27" customFormat="1" ht="31.5">
      <c r="A221" s="28" t="s">
        <v>172</v>
      </c>
      <c r="B221" s="19" t="s">
        <v>173</v>
      </c>
      <c r="C221" s="19"/>
      <c r="D221" s="21">
        <f>D222</f>
        <v>17000000</v>
      </c>
      <c r="E221" s="21">
        <f>E222</f>
        <v>18000000</v>
      </c>
    </row>
    <row r="222" spans="1:5" s="27" customFormat="1" ht="31.5">
      <c r="A222" s="28" t="s">
        <v>13</v>
      </c>
      <c r="B222" s="19" t="s">
        <v>173</v>
      </c>
      <c r="C222" s="19">
        <v>600</v>
      </c>
      <c r="D222" s="21">
        <f>D223</f>
        <v>17000000</v>
      </c>
      <c r="E222" s="21">
        <f>E223</f>
        <v>18000000</v>
      </c>
    </row>
    <row r="223" spans="1:5" s="27" customFormat="1" ht="47.25">
      <c r="A223" s="28" t="s">
        <v>15</v>
      </c>
      <c r="B223" s="19" t="s">
        <v>173</v>
      </c>
      <c r="C223" s="19">
        <v>630</v>
      </c>
      <c r="D223" s="21">
        <v>17000000</v>
      </c>
      <c r="E223" s="21">
        <v>18000000</v>
      </c>
    </row>
    <row r="224" spans="1:5" s="27" customFormat="1" ht="31.5">
      <c r="A224" s="44" t="s">
        <v>174</v>
      </c>
      <c r="B224" s="48" t="s">
        <v>175</v>
      </c>
      <c r="C224" s="48"/>
      <c r="D224" s="17">
        <f>D225+D323+D338+D344+D348</f>
        <v>695306290</v>
      </c>
      <c r="E224" s="17">
        <f>E225+E323+E338+E344+E348</f>
        <v>665059954</v>
      </c>
    </row>
    <row r="225" spans="1:5" s="22" customFormat="1" ht="47.25">
      <c r="A225" s="28" t="s">
        <v>176</v>
      </c>
      <c r="B225" s="19" t="s">
        <v>177</v>
      </c>
      <c r="C225" s="19"/>
      <c r="D225" s="21">
        <f>D231+D226+D236+D241+D246+D251+D256+D262+D267+D270+D275+D280+D285+D290+D293+D299+D302+D307+D312+D320+D296+D317</f>
        <v>629329353</v>
      </c>
      <c r="E225" s="21">
        <f>E231+E226+E236+E241+E246+E251+E256+E262+E267+E270+E275+E280+E285+E290+E293+E299+E302+E307+E312+E320+E296+E317</f>
        <v>599031017</v>
      </c>
    </row>
    <row r="226" spans="1:5" s="22" customFormat="1" ht="31.5">
      <c r="A226" s="26" t="s">
        <v>178</v>
      </c>
      <c r="B226" s="24" t="s">
        <v>179</v>
      </c>
      <c r="C226" s="24"/>
      <c r="D226" s="25">
        <f>D229+D227</f>
        <v>88151166</v>
      </c>
      <c r="E226" s="25">
        <f>E229+E227</f>
        <v>88877239</v>
      </c>
    </row>
    <row r="227" spans="1:5" s="22" customFormat="1" ht="31.5">
      <c r="A227" s="34" t="s">
        <v>26</v>
      </c>
      <c r="B227" s="24" t="s">
        <v>179</v>
      </c>
      <c r="C227" s="24">
        <v>200</v>
      </c>
      <c r="D227" s="25">
        <f>D228</f>
        <v>899142</v>
      </c>
      <c r="E227" s="25">
        <f>E228</f>
        <v>906548</v>
      </c>
    </row>
    <row r="228" spans="1:5" s="22" customFormat="1" ht="31.5">
      <c r="A228" s="26" t="s">
        <v>27</v>
      </c>
      <c r="B228" s="24" t="s">
        <v>179</v>
      </c>
      <c r="C228" s="24">
        <v>240</v>
      </c>
      <c r="D228" s="25">
        <v>899142</v>
      </c>
      <c r="E228" s="25">
        <v>906548</v>
      </c>
    </row>
    <row r="229" spans="1:5" s="22" customFormat="1" ht="15.75">
      <c r="A229" s="26" t="s">
        <v>28</v>
      </c>
      <c r="B229" s="24" t="s">
        <v>179</v>
      </c>
      <c r="C229" s="24">
        <v>300</v>
      </c>
      <c r="D229" s="25">
        <f>D230</f>
        <v>87252024</v>
      </c>
      <c r="E229" s="25">
        <f>E230</f>
        <v>87970691</v>
      </c>
    </row>
    <row r="230" spans="1:5" s="22" customFormat="1" ht="31.5">
      <c r="A230" s="26" t="s">
        <v>180</v>
      </c>
      <c r="B230" s="24" t="s">
        <v>179</v>
      </c>
      <c r="C230" s="24">
        <v>310</v>
      </c>
      <c r="D230" s="25">
        <v>87252024</v>
      </c>
      <c r="E230" s="25">
        <v>87970691</v>
      </c>
    </row>
    <row r="231" spans="1:5" s="22" customFormat="1" ht="47.25">
      <c r="A231" s="26" t="s">
        <v>181</v>
      </c>
      <c r="B231" s="24" t="s">
        <v>182</v>
      </c>
      <c r="C231" s="24"/>
      <c r="D231" s="25">
        <f>D234+D232</f>
        <v>10002648</v>
      </c>
      <c r="E231" s="25">
        <f>E234+E232</f>
        <v>10402754</v>
      </c>
    </row>
    <row r="232" spans="1:5" s="22" customFormat="1" ht="31.5">
      <c r="A232" s="34" t="s">
        <v>26</v>
      </c>
      <c r="B232" s="24" t="s">
        <v>182</v>
      </c>
      <c r="C232" s="24">
        <v>200</v>
      </c>
      <c r="D232" s="25">
        <f>D233</f>
        <v>98026</v>
      </c>
      <c r="E232" s="25">
        <f>E233</f>
        <v>101947</v>
      </c>
    </row>
    <row r="233" spans="1:5" s="22" customFormat="1" ht="31.5">
      <c r="A233" s="26" t="s">
        <v>27</v>
      </c>
      <c r="B233" s="24" t="s">
        <v>182</v>
      </c>
      <c r="C233" s="24">
        <v>240</v>
      </c>
      <c r="D233" s="25">
        <v>98026</v>
      </c>
      <c r="E233" s="25">
        <v>101947</v>
      </c>
    </row>
    <row r="234" spans="1:5" s="22" customFormat="1" ht="15.75">
      <c r="A234" s="26" t="s">
        <v>28</v>
      </c>
      <c r="B234" s="24" t="s">
        <v>182</v>
      </c>
      <c r="C234" s="24">
        <v>300</v>
      </c>
      <c r="D234" s="25">
        <f>D235</f>
        <v>9904622</v>
      </c>
      <c r="E234" s="25">
        <f>E235</f>
        <v>10300807</v>
      </c>
    </row>
    <row r="235" spans="1:5" s="27" customFormat="1" ht="31.5">
      <c r="A235" s="26" t="s">
        <v>180</v>
      </c>
      <c r="B235" s="24" t="s">
        <v>182</v>
      </c>
      <c r="C235" s="24">
        <v>310</v>
      </c>
      <c r="D235" s="25">
        <v>9904622</v>
      </c>
      <c r="E235" s="25">
        <v>10300807</v>
      </c>
    </row>
    <row r="236" spans="1:5" s="27" customFormat="1" ht="31.5">
      <c r="A236" s="26" t="s">
        <v>183</v>
      </c>
      <c r="B236" s="24" t="s">
        <v>184</v>
      </c>
      <c r="C236" s="24"/>
      <c r="D236" s="25">
        <f>D239+D237</f>
        <v>18090847</v>
      </c>
      <c r="E236" s="25">
        <f>E239+E237</f>
        <v>18090847</v>
      </c>
    </row>
    <row r="237" spans="1:5" s="27" customFormat="1" ht="31.5">
      <c r="A237" s="34" t="s">
        <v>26</v>
      </c>
      <c r="B237" s="24" t="s">
        <v>184</v>
      </c>
      <c r="C237" s="24">
        <v>200</v>
      </c>
      <c r="D237" s="25">
        <f>D238</f>
        <v>179100</v>
      </c>
      <c r="E237" s="25">
        <f>E238</f>
        <v>179100</v>
      </c>
    </row>
    <row r="238" spans="1:5" s="27" customFormat="1" ht="31.5">
      <c r="A238" s="26" t="s">
        <v>27</v>
      </c>
      <c r="B238" s="24" t="s">
        <v>184</v>
      </c>
      <c r="C238" s="24">
        <v>240</v>
      </c>
      <c r="D238" s="25">
        <v>179100</v>
      </c>
      <c r="E238" s="25">
        <v>179100</v>
      </c>
    </row>
    <row r="239" spans="1:5" s="27" customFormat="1" ht="15.75">
      <c r="A239" s="26" t="s">
        <v>28</v>
      </c>
      <c r="B239" s="24" t="s">
        <v>184</v>
      </c>
      <c r="C239" s="24">
        <v>300</v>
      </c>
      <c r="D239" s="25">
        <f>D240</f>
        <v>17911747</v>
      </c>
      <c r="E239" s="25">
        <f>E240</f>
        <v>17911747</v>
      </c>
    </row>
    <row r="240" spans="1:5" s="22" customFormat="1" ht="31.5">
      <c r="A240" s="26" t="s">
        <v>180</v>
      </c>
      <c r="B240" s="24" t="s">
        <v>184</v>
      </c>
      <c r="C240" s="24">
        <v>310</v>
      </c>
      <c r="D240" s="25">
        <v>17911747</v>
      </c>
      <c r="E240" s="25">
        <v>17911747</v>
      </c>
    </row>
    <row r="241" spans="1:5" s="22" customFormat="1" ht="31.5">
      <c r="A241" s="26" t="s">
        <v>185</v>
      </c>
      <c r="B241" s="24" t="s">
        <v>186</v>
      </c>
      <c r="C241" s="24"/>
      <c r="D241" s="25">
        <f>D244+D242</f>
        <v>11807131</v>
      </c>
      <c r="E241" s="25">
        <f>E244+E242</f>
        <v>11807131</v>
      </c>
    </row>
    <row r="242" spans="1:5" s="22" customFormat="1" ht="31.5">
      <c r="A242" s="34" t="s">
        <v>26</v>
      </c>
      <c r="B242" s="24" t="s">
        <v>186</v>
      </c>
      <c r="C242" s="24">
        <v>200</v>
      </c>
      <c r="D242" s="25">
        <f>D243</f>
        <v>708428</v>
      </c>
      <c r="E242" s="25">
        <f>E243</f>
        <v>708428</v>
      </c>
    </row>
    <row r="243" spans="1:5" s="22" customFormat="1" ht="31.5">
      <c r="A243" s="26" t="s">
        <v>27</v>
      </c>
      <c r="B243" s="24" t="s">
        <v>186</v>
      </c>
      <c r="C243" s="24">
        <v>240</v>
      </c>
      <c r="D243" s="25">
        <v>708428</v>
      </c>
      <c r="E243" s="25">
        <v>708428</v>
      </c>
    </row>
    <row r="244" spans="1:5" ht="15.75">
      <c r="A244" s="26" t="s">
        <v>28</v>
      </c>
      <c r="B244" s="24" t="s">
        <v>186</v>
      </c>
      <c r="C244" s="24">
        <v>300</v>
      </c>
      <c r="D244" s="25">
        <f>D245</f>
        <v>11098703</v>
      </c>
      <c r="E244" s="25">
        <f>E245</f>
        <v>11098703</v>
      </c>
    </row>
    <row r="245" spans="1:5" ht="31.5">
      <c r="A245" s="26" t="s">
        <v>180</v>
      </c>
      <c r="B245" s="24" t="s">
        <v>186</v>
      </c>
      <c r="C245" s="24">
        <v>310</v>
      </c>
      <c r="D245" s="25">
        <v>11098703</v>
      </c>
      <c r="E245" s="25">
        <v>11098703</v>
      </c>
    </row>
    <row r="246" spans="1:5" ht="47.25">
      <c r="A246" s="26" t="s">
        <v>187</v>
      </c>
      <c r="B246" s="24" t="s">
        <v>188</v>
      </c>
      <c r="C246" s="24"/>
      <c r="D246" s="25">
        <f>D249+D247</f>
        <v>434178</v>
      </c>
      <c r="E246" s="25">
        <f>E249+E247</f>
        <v>434178</v>
      </c>
    </row>
    <row r="247" spans="1:5" ht="31.5">
      <c r="A247" s="34" t="s">
        <v>26</v>
      </c>
      <c r="B247" s="24" t="s">
        <v>188</v>
      </c>
      <c r="C247" s="24">
        <v>200</v>
      </c>
      <c r="D247" s="25">
        <f>D248</f>
        <v>4212</v>
      </c>
      <c r="E247" s="25">
        <f>E248</f>
        <v>4212</v>
      </c>
    </row>
    <row r="248" spans="1:5" s="22" customFormat="1" ht="31.5">
      <c r="A248" s="26" t="s">
        <v>27</v>
      </c>
      <c r="B248" s="24" t="s">
        <v>188</v>
      </c>
      <c r="C248" s="24">
        <v>240</v>
      </c>
      <c r="D248" s="25">
        <v>4212</v>
      </c>
      <c r="E248" s="25">
        <v>4212</v>
      </c>
    </row>
    <row r="249" spans="1:5" s="22" customFormat="1" ht="15.75">
      <c r="A249" s="26" t="s">
        <v>28</v>
      </c>
      <c r="B249" s="24" t="s">
        <v>188</v>
      </c>
      <c r="C249" s="24">
        <v>300</v>
      </c>
      <c r="D249" s="25">
        <f>D250</f>
        <v>429966</v>
      </c>
      <c r="E249" s="25">
        <f>E250</f>
        <v>429966</v>
      </c>
    </row>
    <row r="250" spans="1:5" s="22" customFormat="1" ht="31.5">
      <c r="A250" s="26" t="s">
        <v>180</v>
      </c>
      <c r="B250" s="24" t="s">
        <v>188</v>
      </c>
      <c r="C250" s="24">
        <v>310</v>
      </c>
      <c r="D250" s="25">
        <v>429966</v>
      </c>
      <c r="E250" s="25">
        <v>429966</v>
      </c>
    </row>
    <row r="251" spans="1:5" s="22" customFormat="1" ht="47.25">
      <c r="A251" s="28" t="s">
        <v>189</v>
      </c>
      <c r="B251" s="19" t="s">
        <v>190</v>
      </c>
      <c r="C251" s="19"/>
      <c r="D251" s="21">
        <f>D254+D252</f>
        <v>2727000</v>
      </c>
      <c r="E251" s="21">
        <f>E254+E252</f>
        <v>2727000</v>
      </c>
    </row>
    <row r="252" spans="1:5" s="22" customFormat="1" ht="31.5">
      <c r="A252" s="30" t="s">
        <v>26</v>
      </c>
      <c r="B252" s="19" t="s">
        <v>190</v>
      </c>
      <c r="C252" s="19">
        <v>200</v>
      </c>
      <c r="D252" s="21">
        <f>D253</f>
        <v>26452</v>
      </c>
      <c r="E252" s="21">
        <f>E253</f>
        <v>26452</v>
      </c>
    </row>
    <row r="253" spans="1:5" s="22" customFormat="1" ht="31.5">
      <c r="A253" s="28" t="s">
        <v>27</v>
      </c>
      <c r="B253" s="19" t="s">
        <v>190</v>
      </c>
      <c r="C253" s="19">
        <v>240</v>
      </c>
      <c r="D253" s="21">
        <v>26452</v>
      </c>
      <c r="E253" s="21">
        <v>26452</v>
      </c>
    </row>
    <row r="254" spans="1:5" s="22" customFormat="1" ht="15.75">
      <c r="A254" s="28" t="s">
        <v>28</v>
      </c>
      <c r="B254" s="19" t="s">
        <v>190</v>
      </c>
      <c r="C254" s="19">
        <v>300</v>
      </c>
      <c r="D254" s="21">
        <f>D255</f>
        <v>2700548</v>
      </c>
      <c r="E254" s="21">
        <f>E255</f>
        <v>2700548</v>
      </c>
    </row>
    <row r="255" spans="1:5" s="35" customFormat="1" ht="31.5">
      <c r="A255" s="26" t="s">
        <v>29</v>
      </c>
      <c r="B255" s="19" t="s">
        <v>190</v>
      </c>
      <c r="C255" s="19">
        <v>320</v>
      </c>
      <c r="D255" s="21">
        <v>2700548</v>
      </c>
      <c r="E255" s="21">
        <v>2700548</v>
      </c>
    </row>
    <row r="256" spans="1:5" s="35" customFormat="1" ht="47.25">
      <c r="A256" s="26" t="s">
        <v>191</v>
      </c>
      <c r="B256" s="24" t="s">
        <v>192</v>
      </c>
      <c r="C256" s="24"/>
      <c r="D256" s="25">
        <f>D259+D257</f>
        <v>328030621</v>
      </c>
      <c r="E256" s="25">
        <f>E259+E257</f>
        <v>328030621</v>
      </c>
    </row>
    <row r="257" spans="1:5" s="35" customFormat="1" ht="31.5">
      <c r="A257" s="34" t="s">
        <v>26</v>
      </c>
      <c r="B257" s="24" t="s">
        <v>192</v>
      </c>
      <c r="C257" s="24">
        <v>200</v>
      </c>
      <c r="D257" s="25">
        <f>D258</f>
        <v>3509928</v>
      </c>
      <c r="E257" s="25">
        <f>E258</f>
        <v>3509928</v>
      </c>
    </row>
    <row r="258" spans="1:5" s="35" customFormat="1" ht="31.5">
      <c r="A258" s="26" t="s">
        <v>27</v>
      </c>
      <c r="B258" s="24" t="s">
        <v>192</v>
      </c>
      <c r="C258" s="24">
        <v>240</v>
      </c>
      <c r="D258" s="25">
        <v>3509928</v>
      </c>
      <c r="E258" s="25">
        <v>3509928</v>
      </c>
    </row>
    <row r="259" spans="1:5" s="35" customFormat="1" ht="15.75">
      <c r="A259" s="26" t="s">
        <v>28</v>
      </c>
      <c r="B259" s="24" t="s">
        <v>192</v>
      </c>
      <c r="C259" s="24">
        <v>300</v>
      </c>
      <c r="D259" s="49">
        <f>SUM(D260:D261)</f>
        <v>324520693</v>
      </c>
      <c r="E259" s="49">
        <f>SUM(E260:E261)</f>
        <v>324520693</v>
      </c>
    </row>
    <row r="260" spans="1:5" s="43" customFormat="1" ht="31.5">
      <c r="A260" s="26" t="s">
        <v>180</v>
      </c>
      <c r="B260" s="24" t="s">
        <v>192</v>
      </c>
      <c r="C260" s="24">
        <v>310</v>
      </c>
      <c r="D260" s="49">
        <v>280039740</v>
      </c>
      <c r="E260" s="49">
        <v>280039740</v>
      </c>
    </row>
    <row r="261" spans="1:5" s="43" customFormat="1" ht="31.5">
      <c r="A261" s="26" t="s">
        <v>29</v>
      </c>
      <c r="B261" s="24" t="s">
        <v>192</v>
      </c>
      <c r="C261" s="24">
        <v>320</v>
      </c>
      <c r="D261" s="49">
        <v>44480953</v>
      </c>
      <c r="E261" s="49">
        <v>44480953</v>
      </c>
    </row>
    <row r="262" spans="1:5" s="43" customFormat="1" ht="31.5">
      <c r="A262" s="28" t="s">
        <v>193</v>
      </c>
      <c r="B262" s="19" t="s">
        <v>194</v>
      </c>
      <c r="C262" s="19"/>
      <c r="D262" s="50">
        <f>D265+D263</f>
        <v>277750</v>
      </c>
      <c r="E262" s="50">
        <f>E265+E263</f>
        <v>277750</v>
      </c>
    </row>
    <row r="263" spans="1:5" s="43" customFormat="1" ht="31.5">
      <c r="A263" s="30" t="s">
        <v>26</v>
      </c>
      <c r="B263" s="19" t="s">
        <v>194</v>
      </c>
      <c r="C263" s="19">
        <v>200</v>
      </c>
      <c r="D263" s="50">
        <f>D264</f>
        <v>2472</v>
      </c>
      <c r="E263" s="50">
        <f>E264</f>
        <v>2472</v>
      </c>
    </row>
    <row r="264" spans="1:5" s="43" customFormat="1" ht="31.5">
      <c r="A264" s="28" t="s">
        <v>27</v>
      </c>
      <c r="B264" s="19" t="s">
        <v>194</v>
      </c>
      <c r="C264" s="19">
        <v>240</v>
      </c>
      <c r="D264" s="51">
        <v>2472</v>
      </c>
      <c r="E264" s="51">
        <v>2472</v>
      </c>
    </row>
    <row r="265" spans="1:5" s="22" customFormat="1" ht="15.75">
      <c r="A265" s="28" t="s">
        <v>28</v>
      </c>
      <c r="B265" s="19" t="s">
        <v>194</v>
      </c>
      <c r="C265" s="19">
        <v>300</v>
      </c>
      <c r="D265" s="50">
        <f>D266</f>
        <v>275278</v>
      </c>
      <c r="E265" s="50">
        <f>E266</f>
        <v>275278</v>
      </c>
    </row>
    <row r="266" spans="1:5" s="22" customFormat="1" ht="31.5">
      <c r="A266" s="28" t="s">
        <v>180</v>
      </c>
      <c r="B266" s="19" t="s">
        <v>194</v>
      </c>
      <c r="C266" s="19">
        <v>310</v>
      </c>
      <c r="D266" s="50">
        <v>275278</v>
      </c>
      <c r="E266" s="50">
        <v>275278</v>
      </c>
    </row>
    <row r="267" spans="1:5" s="35" customFormat="1" ht="63">
      <c r="A267" s="28" t="s">
        <v>195</v>
      </c>
      <c r="B267" s="19" t="s">
        <v>196</v>
      </c>
      <c r="C267" s="19"/>
      <c r="D267" s="50">
        <f>D268</f>
        <v>110000</v>
      </c>
      <c r="E267" s="50">
        <f>E268</f>
        <v>110000</v>
      </c>
    </row>
    <row r="268" spans="1:5" s="22" customFormat="1" ht="15.75">
      <c r="A268" s="28" t="s">
        <v>28</v>
      </c>
      <c r="B268" s="19" t="s">
        <v>196</v>
      </c>
      <c r="C268" s="19">
        <v>300</v>
      </c>
      <c r="D268" s="21">
        <f>D269</f>
        <v>110000</v>
      </c>
      <c r="E268" s="21">
        <f>E269</f>
        <v>110000</v>
      </c>
    </row>
    <row r="269" spans="1:5" s="27" customFormat="1" ht="31.5">
      <c r="A269" s="28" t="s">
        <v>180</v>
      </c>
      <c r="B269" s="19" t="s">
        <v>196</v>
      </c>
      <c r="C269" s="19">
        <v>310</v>
      </c>
      <c r="D269" s="21">
        <v>110000</v>
      </c>
      <c r="E269" s="21">
        <v>110000</v>
      </c>
    </row>
    <row r="270" spans="1:5" s="27" customFormat="1" ht="31.5">
      <c r="A270" s="28" t="s">
        <v>197</v>
      </c>
      <c r="B270" s="19" t="s">
        <v>198</v>
      </c>
      <c r="C270" s="19"/>
      <c r="D270" s="21">
        <f>D273+D271</f>
        <v>606000</v>
      </c>
      <c r="E270" s="21">
        <f>E273+E271</f>
        <v>606000</v>
      </c>
    </row>
    <row r="271" spans="1:5" s="27" customFormat="1" ht="31.5">
      <c r="A271" s="30" t="s">
        <v>26</v>
      </c>
      <c r="B271" s="19" t="s">
        <v>198</v>
      </c>
      <c r="C271" s="19">
        <v>200</v>
      </c>
      <c r="D271" s="21">
        <f>D272</f>
        <v>100000</v>
      </c>
      <c r="E271" s="21">
        <f>E272</f>
        <v>100000</v>
      </c>
    </row>
    <row r="272" spans="1:5" s="27" customFormat="1" ht="31.5">
      <c r="A272" s="28" t="s">
        <v>27</v>
      </c>
      <c r="B272" s="19" t="s">
        <v>198</v>
      </c>
      <c r="C272" s="19">
        <v>240</v>
      </c>
      <c r="D272" s="21">
        <v>100000</v>
      </c>
      <c r="E272" s="21">
        <v>100000</v>
      </c>
    </row>
    <row r="273" spans="1:5" s="27" customFormat="1" ht="15.75">
      <c r="A273" s="28" t="s">
        <v>28</v>
      </c>
      <c r="B273" s="19" t="s">
        <v>198</v>
      </c>
      <c r="C273" s="19">
        <v>300</v>
      </c>
      <c r="D273" s="21">
        <f>D274</f>
        <v>506000</v>
      </c>
      <c r="E273" s="21">
        <f>E274</f>
        <v>506000</v>
      </c>
    </row>
    <row r="274" spans="1:5" s="52" customFormat="1" ht="31.5">
      <c r="A274" s="28" t="s">
        <v>29</v>
      </c>
      <c r="B274" s="19" t="s">
        <v>198</v>
      </c>
      <c r="C274" s="19">
        <v>320</v>
      </c>
      <c r="D274" s="21">
        <v>506000</v>
      </c>
      <c r="E274" s="21">
        <v>506000</v>
      </c>
    </row>
    <row r="275" spans="1:5" s="52" customFormat="1" ht="47.25">
      <c r="A275" s="28" t="s">
        <v>199</v>
      </c>
      <c r="B275" s="19" t="s">
        <v>200</v>
      </c>
      <c r="C275" s="19"/>
      <c r="D275" s="21">
        <f>D278+D276</f>
        <v>3700000</v>
      </c>
      <c r="E275" s="21">
        <f>E278+E276</f>
        <v>3700000</v>
      </c>
    </row>
    <row r="276" spans="1:5" ht="31.5">
      <c r="A276" s="30" t="s">
        <v>26</v>
      </c>
      <c r="B276" s="19" t="s">
        <v>200</v>
      </c>
      <c r="C276" s="19">
        <v>200</v>
      </c>
      <c r="D276" s="21">
        <f>D277</f>
        <v>38480</v>
      </c>
      <c r="E276" s="21">
        <f>E277</f>
        <v>38480</v>
      </c>
    </row>
    <row r="277" spans="1:5" s="52" customFormat="1" ht="31.5">
      <c r="A277" s="28" t="s">
        <v>27</v>
      </c>
      <c r="B277" s="19" t="s">
        <v>200</v>
      </c>
      <c r="C277" s="19">
        <v>240</v>
      </c>
      <c r="D277" s="21">
        <v>38480</v>
      </c>
      <c r="E277" s="21">
        <v>38480</v>
      </c>
    </row>
    <row r="278" spans="1:5" s="52" customFormat="1" ht="15.75">
      <c r="A278" s="28" t="s">
        <v>28</v>
      </c>
      <c r="B278" s="19" t="s">
        <v>200</v>
      </c>
      <c r="C278" s="19">
        <v>300</v>
      </c>
      <c r="D278" s="21">
        <f>D279</f>
        <v>3661520</v>
      </c>
      <c r="E278" s="21">
        <f>E279</f>
        <v>3661520</v>
      </c>
    </row>
    <row r="279" spans="1:5" s="52" customFormat="1" ht="31.5">
      <c r="A279" s="28" t="s">
        <v>180</v>
      </c>
      <c r="B279" s="19" t="s">
        <v>200</v>
      </c>
      <c r="C279" s="19">
        <v>310</v>
      </c>
      <c r="D279" s="21">
        <v>3661520</v>
      </c>
      <c r="E279" s="21">
        <v>3661520</v>
      </c>
    </row>
    <row r="280" spans="1:5" s="52" customFormat="1" ht="15.75">
      <c r="A280" s="28" t="s">
        <v>201</v>
      </c>
      <c r="B280" s="19" t="s">
        <v>202</v>
      </c>
      <c r="C280" s="19"/>
      <c r="D280" s="21">
        <f>D283+D281</f>
        <v>181800</v>
      </c>
      <c r="E280" s="21">
        <f>E283+E281</f>
        <v>181800</v>
      </c>
    </row>
    <row r="281" spans="1:5" s="53" customFormat="1" ht="31.5">
      <c r="A281" s="30" t="s">
        <v>26</v>
      </c>
      <c r="B281" s="19" t="s">
        <v>202</v>
      </c>
      <c r="C281" s="19">
        <v>200</v>
      </c>
      <c r="D281" s="21">
        <f>D282</f>
        <v>1600</v>
      </c>
      <c r="E281" s="21">
        <f>E282</f>
        <v>1600</v>
      </c>
    </row>
    <row r="282" spans="1:5" s="53" customFormat="1" ht="31.5">
      <c r="A282" s="28" t="s">
        <v>27</v>
      </c>
      <c r="B282" s="19" t="s">
        <v>202</v>
      </c>
      <c r="C282" s="19">
        <v>240</v>
      </c>
      <c r="D282" s="21">
        <v>1600</v>
      </c>
      <c r="E282" s="21">
        <v>1600</v>
      </c>
    </row>
    <row r="283" spans="1:5" s="53" customFormat="1" ht="15.75">
      <c r="A283" s="28" t="s">
        <v>28</v>
      </c>
      <c r="B283" s="19" t="s">
        <v>202</v>
      </c>
      <c r="C283" s="19">
        <v>300</v>
      </c>
      <c r="D283" s="21">
        <f>D284</f>
        <v>180200</v>
      </c>
      <c r="E283" s="21">
        <f>E284</f>
        <v>180200</v>
      </c>
    </row>
    <row r="284" spans="1:5" s="53" customFormat="1" ht="31.5">
      <c r="A284" s="28" t="s">
        <v>180</v>
      </c>
      <c r="B284" s="19" t="s">
        <v>202</v>
      </c>
      <c r="C284" s="19">
        <v>310</v>
      </c>
      <c r="D284" s="21">
        <v>180200</v>
      </c>
      <c r="E284" s="21">
        <v>180200</v>
      </c>
    </row>
    <row r="285" spans="1:5" s="53" customFormat="1" ht="47.25">
      <c r="A285" s="28" t="s">
        <v>203</v>
      </c>
      <c r="B285" s="19" t="s">
        <v>204</v>
      </c>
      <c r="C285" s="19"/>
      <c r="D285" s="21">
        <f>D288+D286</f>
        <v>14500000</v>
      </c>
      <c r="E285" s="21">
        <f>E288+E286</f>
        <v>14500000</v>
      </c>
    </row>
    <row r="286" spans="1:5" s="53" customFormat="1" ht="31.5">
      <c r="A286" s="30" t="s">
        <v>26</v>
      </c>
      <c r="B286" s="19" t="s">
        <v>204</v>
      </c>
      <c r="C286" s="19">
        <v>200</v>
      </c>
      <c r="D286" s="21">
        <f>D287</f>
        <v>139200</v>
      </c>
      <c r="E286" s="21">
        <f>E287</f>
        <v>139200</v>
      </c>
    </row>
    <row r="287" spans="1:5" s="53" customFormat="1" ht="31.5">
      <c r="A287" s="30" t="s">
        <v>27</v>
      </c>
      <c r="B287" s="19" t="s">
        <v>204</v>
      </c>
      <c r="C287" s="19">
        <v>240</v>
      </c>
      <c r="D287" s="21">
        <v>139200</v>
      </c>
      <c r="E287" s="21">
        <v>139200</v>
      </c>
    </row>
    <row r="288" spans="1:5" s="53" customFormat="1" ht="15.75">
      <c r="A288" s="28" t="s">
        <v>28</v>
      </c>
      <c r="B288" s="19" t="s">
        <v>204</v>
      </c>
      <c r="C288" s="19">
        <v>300</v>
      </c>
      <c r="D288" s="21">
        <f>D289</f>
        <v>14360800</v>
      </c>
      <c r="E288" s="21">
        <f>E289</f>
        <v>14360800</v>
      </c>
    </row>
    <row r="289" spans="1:5" ht="31.5">
      <c r="A289" s="28" t="s">
        <v>180</v>
      </c>
      <c r="B289" s="19" t="s">
        <v>204</v>
      </c>
      <c r="C289" s="19">
        <v>310</v>
      </c>
      <c r="D289" s="21">
        <v>14360800</v>
      </c>
      <c r="E289" s="21">
        <v>14360800</v>
      </c>
    </row>
    <row r="290" spans="1:5" ht="31.5">
      <c r="A290" s="28" t="s">
        <v>205</v>
      </c>
      <c r="B290" s="19" t="s">
        <v>206</v>
      </c>
      <c r="C290" s="19"/>
      <c r="D290" s="21">
        <f>D291</f>
        <v>1000000</v>
      </c>
      <c r="E290" s="21">
        <f>E291</f>
        <v>1000000</v>
      </c>
    </row>
    <row r="291" spans="1:5" ht="31.5">
      <c r="A291" s="30" t="s">
        <v>26</v>
      </c>
      <c r="B291" s="19" t="s">
        <v>206</v>
      </c>
      <c r="C291" s="19">
        <v>200</v>
      </c>
      <c r="D291" s="21">
        <f>D292</f>
        <v>1000000</v>
      </c>
      <c r="E291" s="21">
        <f>E292</f>
        <v>1000000</v>
      </c>
    </row>
    <row r="292" spans="1:5" s="52" customFormat="1" ht="31.5">
      <c r="A292" s="30" t="s">
        <v>27</v>
      </c>
      <c r="B292" s="19" t="s">
        <v>206</v>
      </c>
      <c r="C292" s="19">
        <v>240</v>
      </c>
      <c r="D292" s="21">
        <v>1000000</v>
      </c>
      <c r="E292" s="21">
        <v>1000000</v>
      </c>
    </row>
    <row r="293" spans="1:5" s="52" customFormat="1" ht="47.25">
      <c r="A293" s="26" t="s">
        <v>207</v>
      </c>
      <c r="B293" s="24" t="s">
        <v>208</v>
      </c>
      <c r="C293" s="24"/>
      <c r="D293" s="54">
        <f>D294</f>
        <v>2470095</v>
      </c>
      <c r="E293" s="54">
        <f>E294</f>
        <v>3018591</v>
      </c>
    </row>
    <row r="294" spans="1:5" ht="16.5">
      <c r="A294" s="26" t="s">
        <v>28</v>
      </c>
      <c r="B294" s="24" t="s">
        <v>208</v>
      </c>
      <c r="C294" s="24">
        <v>300</v>
      </c>
      <c r="D294" s="54">
        <f>D295</f>
        <v>2470095</v>
      </c>
      <c r="E294" s="54">
        <f>E295</f>
        <v>3018591</v>
      </c>
    </row>
    <row r="295" spans="1:5" ht="31.5">
      <c r="A295" s="26" t="s">
        <v>180</v>
      </c>
      <c r="B295" s="24" t="s">
        <v>208</v>
      </c>
      <c r="C295" s="24">
        <v>310</v>
      </c>
      <c r="D295" s="54">
        <f>2600100-130005</f>
        <v>2470095</v>
      </c>
      <c r="E295" s="54">
        <f>3177464-158873</f>
        <v>3018591</v>
      </c>
    </row>
    <row r="296" spans="1:5" ht="47.25">
      <c r="A296" s="28" t="s">
        <v>209</v>
      </c>
      <c r="B296" s="19" t="s">
        <v>210</v>
      </c>
      <c r="C296" s="19"/>
      <c r="D296" s="32">
        <f>D297</f>
        <v>39857176</v>
      </c>
      <c r="E296" s="32">
        <f>E297</f>
        <v>38886735</v>
      </c>
    </row>
    <row r="297" spans="1:5" ht="16.5">
      <c r="A297" s="28" t="s">
        <v>28</v>
      </c>
      <c r="B297" s="19" t="s">
        <v>210</v>
      </c>
      <c r="C297" s="19">
        <v>300</v>
      </c>
      <c r="D297" s="32">
        <f>D298</f>
        <v>39857176</v>
      </c>
      <c r="E297" s="32">
        <f>E298</f>
        <v>38886735</v>
      </c>
    </row>
    <row r="298" spans="1:5" ht="31.5">
      <c r="A298" s="26" t="s">
        <v>29</v>
      </c>
      <c r="B298" s="19" t="s">
        <v>210</v>
      </c>
      <c r="C298" s="19">
        <v>320</v>
      </c>
      <c r="D298" s="32">
        <v>39857176</v>
      </c>
      <c r="E298" s="32">
        <v>38886735</v>
      </c>
    </row>
    <row r="299" spans="1:5" s="52" customFormat="1" ht="31.5">
      <c r="A299" s="26" t="s">
        <v>211</v>
      </c>
      <c r="B299" s="24" t="s">
        <v>212</v>
      </c>
      <c r="C299" s="24"/>
      <c r="D299" s="25">
        <f>D300</f>
        <v>400000</v>
      </c>
      <c r="E299" s="25">
        <f>E300</f>
        <v>400000</v>
      </c>
    </row>
    <row r="300" spans="1:5" s="52" customFormat="1" ht="31.5">
      <c r="A300" s="30" t="s">
        <v>26</v>
      </c>
      <c r="B300" s="24" t="s">
        <v>212</v>
      </c>
      <c r="C300" s="24">
        <v>200</v>
      </c>
      <c r="D300" s="25">
        <f>D301</f>
        <v>400000</v>
      </c>
      <c r="E300" s="25">
        <f>E301</f>
        <v>400000</v>
      </c>
    </row>
    <row r="301" spans="1:5" ht="31.5">
      <c r="A301" s="28" t="s">
        <v>27</v>
      </c>
      <c r="B301" s="24" t="s">
        <v>212</v>
      </c>
      <c r="C301" s="24">
        <v>240</v>
      </c>
      <c r="D301" s="25">
        <v>400000</v>
      </c>
      <c r="E301" s="25">
        <v>400000</v>
      </c>
    </row>
    <row r="302" spans="1:5" ht="31.5">
      <c r="A302" s="28" t="s">
        <v>213</v>
      </c>
      <c r="B302" s="24" t="s">
        <v>214</v>
      </c>
      <c r="C302" s="24"/>
      <c r="D302" s="25">
        <f>D303+D305</f>
        <v>475000</v>
      </c>
      <c r="E302" s="25">
        <f>E303+E305</f>
        <v>475000</v>
      </c>
    </row>
    <row r="303" spans="1:5" ht="31.5">
      <c r="A303" s="34" t="s">
        <v>26</v>
      </c>
      <c r="B303" s="24" t="s">
        <v>214</v>
      </c>
      <c r="C303" s="24">
        <v>200</v>
      </c>
      <c r="D303" s="54">
        <f>D304</f>
        <v>4703</v>
      </c>
      <c r="E303" s="54">
        <f>E304</f>
        <v>4703</v>
      </c>
    </row>
    <row r="304" spans="1:5" ht="31.5">
      <c r="A304" s="26" t="s">
        <v>27</v>
      </c>
      <c r="B304" s="24" t="s">
        <v>214</v>
      </c>
      <c r="C304" s="24">
        <v>240</v>
      </c>
      <c r="D304" s="55">
        <v>4703</v>
      </c>
      <c r="E304" s="55">
        <v>4703</v>
      </c>
    </row>
    <row r="305" spans="1:5" ht="16.5">
      <c r="A305" s="26" t="s">
        <v>28</v>
      </c>
      <c r="B305" s="24" t="s">
        <v>214</v>
      </c>
      <c r="C305" s="24">
        <v>300</v>
      </c>
      <c r="D305" s="55">
        <f>D306</f>
        <v>470297</v>
      </c>
      <c r="E305" s="55">
        <f>E306</f>
        <v>470297</v>
      </c>
    </row>
    <row r="306" spans="1:5" ht="31.5">
      <c r="A306" s="26" t="s">
        <v>180</v>
      </c>
      <c r="B306" s="24" t="s">
        <v>214</v>
      </c>
      <c r="C306" s="24">
        <v>310</v>
      </c>
      <c r="D306" s="55">
        <v>470297</v>
      </c>
      <c r="E306" s="55">
        <v>470297</v>
      </c>
    </row>
    <row r="307" spans="1:5" ht="78.75">
      <c r="A307" s="26" t="s">
        <v>215</v>
      </c>
      <c r="B307" s="24" t="s">
        <v>216</v>
      </c>
      <c r="C307" s="24"/>
      <c r="D307" s="25">
        <f>D310+D308</f>
        <v>44347804</v>
      </c>
      <c r="E307" s="25">
        <f>E310+E308</f>
        <v>44347804</v>
      </c>
    </row>
    <row r="308" spans="1:5" ht="31.5">
      <c r="A308" s="34" t="s">
        <v>26</v>
      </c>
      <c r="B308" s="24" t="s">
        <v>216</v>
      </c>
      <c r="C308" s="24">
        <v>200</v>
      </c>
      <c r="D308" s="25">
        <f>D309</f>
        <v>385826</v>
      </c>
      <c r="E308" s="25">
        <f>E309</f>
        <v>385826</v>
      </c>
    </row>
    <row r="309" spans="1:5" ht="31.5">
      <c r="A309" s="26" t="s">
        <v>27</v>
      </c>
      <c r="B309" s="24" t="s">
        <v>216</v>
      </c>
      <c r="C309" s="24">
        <v>240</v>
      </c>
      <c r="D309" s="25">
        <v>385826</v>
      </c>
      <c r="E309" s="25">
        <v>385826</v>
      </c>
    </row>
    <row r="310" spans="1:5" ht="15.75">
      <c r="A310" s="26" t="s">
        <v>28</v>
      </c>
      <c r="B310" s="24" t="s">
        <v>216</v>
      </c>
      <c r="C310" s="24">
        <v>300</v>
      </c>
      <c r="D310" s="25">
        <f>D311</f>
        <v>43961978</v>
      </c>
      <c r="E310" s="25">
        <f>E311</f>
        <v>43961978</v>
      </c>
    </row>
    <row r="311" spans="1:5" ht="31.5">
      <c r="A311" s="26" t="s">
        <v>180</v>
      </c>
      <c r="B311" s="24" t="s">
        <v>216</v>
      </c>
      <c r="C311" s="24">
        <v>310</v>
      </c>
      <c r="D311" s="25">
        <v>43961978</v>
      </c>
      <c r="E311" s="25">
        <v>43961978</v>
      </c>
    </row>
    <row r="312" spans="1:5" ht="63">
      <c r="A312" s="26" t="s">
        <v>217</v>
      </c>
      <c r="B312" s="24" t="s">
        <v>218</v>
      </c>
      <c r="C312" s="24"/>
      <c r="D312" s="25">
        <f>D315+D313</f>
        <v>25371179</v>
      </c>
      <c r="E312" s="25">
        <f>E315+E313</f>
        <v>25371179</v>
      </c>
    </row>
    <row r="313" spans="1:5" ht="31.5">
      <c r="A313" s="26" t="s">
        <v>27</v>
      </c>
      <c r="B313" s="24" t="s">
        <v>218</v>
      </c>
      <c r="C313" s="24">
        <v>200</v>
      </c>
      <c r="D313" s="25">
        <f>D314</f>
        <v>251200</v>
      </c>
      <c r="E313" s="25">
        <f>E314</f>
        <v>251200</v>
      </c>
    </row>
    <row r="314" spans="1:5" s="43" customFormat="1" ht="15.75">
      <c r="A314" s="26" t="s">
        <v>28</v>
      </c>
      <c r="B314" s="24" t="s">
        <v>218</v>
      </c>
      <c r="C314" s="24">
        <v>240</v>
      </c>
      <c r="D314" s="25">
        <v>251200</v>
      </c>
      <c r="E314" s="25">
        <v>251200</v>
      </c>
    </row>
    <row r="315" spans="1:5" s="43" customFormat="1" ht="15.75">
      <c r="A315" s="26" t="s">
        <v>28</v>
      </c>
      <c r="B315" s="24" t="s">
        <v>218</v>
      </c>
      <c r="C315" s="24">
        <v>300</v>
      </c>
      <c r="D315" s="25">
        <f>D316</f>
        <v>25119979</v>
      </c>
      <c r="E315" s="25">
        <f>E316</f>
        <v>25119979</v>
      </c>
    </row>
    <row r="316" spans="1:5" s="43" customFormat="1" ht="31.5">
      <c r="A316" s="28" t="s">
        <v>29</v>
      </c>
      <c r="B316" s="24" t="s">
        <v>218</v>
      </c>
      <c r="C316" s="24">
        <v>320</v>
      </c>
      <c r="D316" s="25">
        <v>25119979</v>
      </c>
      <c r="E316" s="25">
        <v>25119979</v>
      </c>
    </row>
    <row r="317" spans="1:5" s="43" customFormat="1" ht="94.5">
      <c r="A317" s="26" t="s">
        <v>219</v>
      </c>
      <c r="B317" s="24" t="s">
        <v>220</v>
      </c>
      <c r="C317" s="24"/>
      <c r="D317" s="55">
        <f>D318</f>
        <v>31002570</v>
      </c>
      <c r="E317" s="55">
        <f>E318</f>
        <v>0</v>
      </c>
    </row>
    <row r="318" spans="1:5" s="43" customFormat="1" ht="16.5">
      <c r="A318" s="26" t="s">
        <v>28</v>
      </c>
      <c r="B318" s="24" t="s">
        <v>220</v>
      </c>
      <c r="C318" s="24">
        <v>300</v>
      </c>
      <c r="D318" s="55">
        <f>D319</f>
        <v>31002570</v>
      </c>
      <c r="E318" s="55">
        <f>E319</f>
        <v>0</v>
      </c>
    </row>
    <row r="319" spans="1:5" s="43" customFormat="1" ht="24.75" customHeight="1">
      <c r="A319" s="26" t="s">
        <v>180</v>
      </c>
      <c r="B319" s="24" t="s">
        <v>220</v>
      </c>
      <c r="C319" s="24">
        <v>310</v>
      </c>
      <c r="D319" s="55">
        <v>31002570</v>
      </c>
      <c r="E319" s="55">
        <v>0</v>
      </c>
    </row>
    <row r="320" spans="1:5" ht="110.25">
      <c r="A320" s="26" t="s">
        <v>221</v>
      </c>
      <c r="B320" s="24" t="s">
        <v>222</v>
      </c>
      <c r="C320" s="24"/>
      <c r="D320" s="25">
        <f>D321</f>
        <v>5786388</v>
      </c>
      <c r="E320" s="25">
        <f>E321</f>
        <v>5786388</v>
      </c>
    </row>
    <row r="321" spans="1:5" ht="15.75">
      <c r="A321" s="26" t="s">
        <v>28</v>
      </c>
      <c r="B321" s="24" t="s">
        <v>222</v>
      </c>
      <c r="C321" s="24">
        <v>300</v>
      </c>
      <c r="D321" s="25">
        <f>D322</f>
        <v>5786388</v>
      </c>
      <c r="E321" s="25">
        <f>E322</f>
        <v>5786388</v>
      </c>
    </row>
    <row r="322" spans="1:5" ht="31.5">
      <c r="A322" s="26" t="s">
        <v>180</v>
      </c>
      <c r="B322" s="24" t="s">
        <v>222</v>
      </c>
      <c r="C322" s="24">
        <v>310</v>
      </c>
      <c r="D322" s="25">
        <v>5786388</v>
      </c>
      <c r="E322" s="25">
        <v>5786388</v>
      </c>
    </row>
    <row r="323" spans="1:5" ht="15.75">
      <c r="A323" s="36" t="s">
        <v>223</v>
      </c>
      <c r="B323" s="37" t="s">
        <v>224</v>
      </c>
      <c r="C323" s="37"/>
      <c r="D323" s="21">
        <f>D324+D329+D332+D335</f>
        <v>5068000</v>
      </c>
      <c r="E323" s="21">
        <f>E324+E329+E332+E335</f>
        <v>5120000</v>
      </c>
    </row>
    <row r="324" spans="1:5" ht="78.75">
      <c r="A324" s="36" t="s">
        <v>225</v>
      </c>
      <c r="B324" s="37" t="s">
        <v>226</v>
      </c>
      <c r="C324" s="37"/>
      <c r="D324" s="21">
        <f>D325+D327</f>
        <v>1400000</v>
      </c>
      <c r="E324" s="21">
        <f>E325+E327</f>
        <v>1450000</v>
      </c>
    </row>
    <row r="325" spans="1:5" ht="31.5">
      <c r="A325" s="28" t="s">
        <v>32</v>
      </c>
      <c r="B325" s="37" t="s">
        <v>226</v>
      </c>
      <c r="C325" s="37" t="s">
        <v>33</v>
      </c>
      <c r="D325" s="21">
        <f>D326</f>
        <v>1000000</v>
      </c>
      <c r="E325" s="21">
        <f>E326</f>
        <v>1000000</v>
      </c>
    </row>
    <row r="326" spans="1:5" ht="15.75">
      <c r="A326" s="28" t="s">
        <v>34</v>
      </c>
      <c r="B326" s="37" t="s">
        <v>226</v>
      </c>
      <c r="C326" s="37" t="s">
        <v>35</v>
      </c>
      <c r="D326" s="21">
        <v>1000000</v>
      </c>
      <c r="E326" s="21">
        <v>1000000</v>
      </c>
    </row>
    <row r="327" spans="1:5" ht="31.5">
      <c r="A327" s="28" t="s">
        <v>13</v>
      </c>
      <c r="B327" s="19" t="s">
        <v>226</v>
      </c>
      <c r="C327" s="19">
        <v>600</v>
      </c>
      <c r="D327" s="21">
        <f>D328</f>
        <v>400000</v>
      </c>
      <c r="E327" s="21">
        <f>E328</f>
        <v>450000</v>
      </c>
    </row>
    <row r="328" spans="1:5" s="27" customFormat="1" ht="15.75">
      <c r="A328" s="28" t="s">
        <v>14</v>
      </c>
      <c r="B328" s="19" t="s">
        <v>226</v>
      </c>
      <c r="C328" s="19">
        <v>610</v>
      </c>
      <c r="D328" s="21">
        <v>400000</v>
      </c>
      <c r="E328" s="21">
        <v>450000</v>
      </c>
    </row>
    <row r="329" spans="1:5" s="27" customFormat="1" ht="31.5">
      <c r="A329" s="18" t="s">
        <v>227</v>
      </c>
      <c r="B329" s="19" t="s">
        <v>228</v>
      </c>
      <c r="C329" s="19"/>
      <c r="D329" s="21">
        <f>D330</f>
        <v>2000000</v>
      </c>
      <c r="E329" s="21">
        <f>E330</f>
        <v>2000000</v>
      </c>
    </row>
    <row r="330" spans="1:5" s="27" customFormat="1" ht="31.5">
      <c r="A330" s="30" t="s">
        <v>26</v>
      </c>
      <c r="B330" s="19" t="s">
        <v>228</v>
      </c>
      <c r="C330" s="19">
        <v>200</v>
      </c>
      <c r="D330" s="21">
        <f>D331</f>
        <v>2000000</v>
      </c>
      <c r="E330" s="21">
        <f>E331</f>
        <v>2000000</v>
      </c>
    </row>
    <row r="331" spans="1:5" s="22" customFormat="1" ht="31.5">
      <c r="A331" s="30" t="s">
        <v>27</v>
      </c>
      <c r="B331" s="19" t="s">
        <v>228</v>
      </c>
      <c r="C331" s="19">
        <v>240</v>
      </c>
      <c r="D331" s="21">
        <v>2000000</v>
      </c>
      <c r="E331" s="21">
        <v>2000000</v>
      </c>
    </row>
    <row r="332" spans="1:5" s="22" customFormat="1" ht="31.5">
      <c r="A332" s="28" t="s">
        <v>229</v>
      </c>
      <c r="B332" s="19" t="s">
        <v>230</v>
      </c>
      <c r="C332" s="19"/>
      <c r="D332" s="21">
        <f>D333</f>
        <v>1500000</v>
      </c>
      <c r="E332" s="21">
        <f>E333</f>
        <v>1500000</v>
      </c>
    </row>
    <row r="333" spans="1:5" s="27" customFormat="1" ht="31.5">
      <c r="A333" s="30" t="s">
        <v>26</v>
      </c>
      <c r="B333" s="19" t="s">
        <v>230</v>
      </c>
      <c r="C333" s="19">
        <v>200</v>
      </c>
      <c r="D333" s="21">
        <f>D334</f>
        <v>1500000</v>
      </c>
      <c r="E333" s="21">
        <f>E334</f>
        <v>1500000</v>
      </c>
    </row>
    <row r="334" spans="1:5" s="27" customFormat="1" ht="31.5">
      <c r="A334" s="30" t="s">
        <v>27</v>
      </c>
      <c r="B334" s="19" t="s">
        <v>230</v>
      </c>
      <c r="C334" s="19">
        <v>240</v>
      </c>
      <c r="D334" s="21">
        <v>1500000</v>
      </c>
      <c r="E334" s="21">
        <v>1500000</v>
      </c>
    </row>
    <row r="335" spans="1:5" s="22" customFormat="1" ht="31.5">
      <c r="A335" s="28" t="s">
        <v>231</v>
      </c>
      <c r="B335" s="19" t="s">
        <v>232</v>
      </c>
      <c r="C335" s="19"/>
      <c r="D335" s="21">
        <f>D336</f>
        <v>168000</v>
      </c>
      <c r="E335" s="21">
        <f>E336</f>
        <v>170000</v>
      </c>
    </row>
    <row r="336" spans="1:5" s="22" customFormat="1" ht="31.5">
      <c r="A336" s="28" t="s">
        <v>13</v>
      </c>
      <c r="B336" s="19" t="s">
        <v>232</v>
      </c>
      <c r="C336" s="19">
        <v>600</v>
      </c>
      <c r="D336" s="21">
        <f>D337</f>
        <v>168000</v>
      </c>
      <c r="E336" s="21">
        <f>E337</f>
        <v>170000</v>
      </c>
    </row>
    <row r="337" spans="1:5" s="27" customFormat="1" ht="15.75">
      <c r="A337" s="28" t="s">
        <v>14</v>
      </c>
      <c r="B337" s="19" t="s">
        <v>232</v>
      </c>
      <c r="C337" s="19">
        <v>610</v>
      </c>
      <c r="D337" s="21">
        <v>168000</v>
      </c>
      <c r="E337" s="21">
        <v>170000</v>
      </c>
    </row>
    <row r="338" spans="1:5" s="27" customFormat="1" ht="15.75">
      <c r="A338" s="28" t="s">
        <v>233</v>
      </c>
      <c r="B338" s="19" t="s">
        <v>234</v>
      </c>
      <c r="C338" s="19"/>
      <c r="D338" s="21">
        <f>D339</f>
        <v>10093672.86</v>
      </c>
      <c r="E338" s="21">
        <f>E339</f>
        <v>10045345.48</v>
      </c>
    </row>
    <row r="339" spans="1:5" s="27" customFormat="1" ht="31.5">
      <c r="A339" s="28" t="s">
        <v>235</v>
      </c>
      <c r="B339" s="19" t="s">
        <v>236</v>
      </c>
      <c r="C339" s="19"/>
      <c r="D339" s="21">
        <f>D342+D340</f>
        <v>10093672.86</v>
      </c>
      <c r="E339" s="21">
        <f>E342+E340</f>
        <v>10045345.48</v>
      </c>
    </row>
    <row r="340" spans="1:5" s="27" customFormat="1" ht="31.5">
      <c r="A340" s="30" t="s">
        <v>26</v>
      </c>
      <c r="B340" s="19" t="s">
        <v>236</v>
      </c>
      <c r="C340" s="19">
        <v>200</v>
      </c>
      <c r="D340" s="21">
        <f>D341</f>
        <v>104940</v>
      </c>
      <c r="E340" s="21">
        <f>E341</f>
        <v>104940</v>
      </c>
    </row>
    <row r="341" spans="1:5" s="27" customFormat="1" ht="31.5">
      <c r="A341" s="30" t="s">
        <v>27</v>
      </c>
      <c r="B341" s="19" t="s">
        <v>236</v>
      </c>
      <c r="C341" s="19">
        <v>240</v>
      </c>
      <c r="D341" s="21">
        <v>104940</v>
      </c>
      <c r="E341" s="21">
        <v>104940</v>
      </c>
    </row>
    <row r="342" spans="1:5" s="27" customFormat="1" ht="15.75">
      <c r="A342" s="28" t="s">
        <v>28</v>
      </c>
      <c r="B342" s="19" t="s">
        <v>236</v>
      </c>
      <c r="C342" s="19">
        <v>300</v>
      </c>
      <c r="D342" s="21">
        <f>D343</f>
        <v>9988732.86</v>
      </c>
      <c r="E342" s="21">
        <f>E343</f>
        <v>9940405.48</v>
      </c>
    </row>
    <row r="343" spans="1:5" s="27" customFormat="1" ht="31.5">
      <c r="A343" s="28" t="s">
        <v>29</v>
      </c>
      <c r="B343" s="19" t="s">
        <v>236</v>
      </c>
      <c r="C343" s="19">
        <v>320</v>
      </c>
      <c r="D343" s="21">
        <f>10495060-506327.14</f>
        <v>9988732.86</v>
      </c>
      <c r="E343" s="21">
        <f>10495060-554654.52</f>
        <v>9940405.48</v>
      </c>
    </row>
    <row r="344" spans="1:5" s="27" customFormat="1" ht="15.75">
      <c r="A344" s="28" t="s">
        <v>237</v>
      </c>
      <c r="B344" s="19" t="s">
        <v>238</v>
      </c>
      <c r="C344" s="19"/>
      <c r="D344" s="21">
        <f aca="true" t="shared" si="0" ref="D344:E346">D345</f>
        <v>6506327.14</v>
      </c>
      <c r="E344" s="21">
        <f t="shared" si="0"/>
        <v>6554654.52</v>
      </c>
    </row>
    <row r="345" spans="1:5" s="22" customFormat="1" ht="31.5">
      <c r="A345" s="26" t="s">
        <v>239</v>
      </c>
      <c r="B345" s="24" t="s">
        <v>240</v>
      </c>
      <c r="C345" s="24"/>
      <c r="D345" s="25">
        <f t="shared" si="0"/>
        <v>6506327.14</v>
      </c>
      <c r="E345" s="25">
        <f t="shared" si="0"/>
        <v>6554654.52</v>
      </c>
    </row>
    <row r="346" spans="1:5" s="22" customFormat="1" ht="15.75">
      <c r="A346" s="26" t="s">
        <v>28</v>
      </c>
      <c r="B346" s="24" t="s">
        <v>240</v>
      </c>
      <c r="C346" s="24">
        <v>300</v>
      </c>
      <c r="D346" s="25">
        <f t="shared" si="0"/>
        <v>6506327.14</v>
      </c>
      <c r="E346" s="25">
        <f t="shared" si="0"/>
        <v>6554654.52</v>
      </c>
    </row>
    <row r="347" spans="1:5" ht="31.5">
      <c r="A347" s="26" t="s">
        <v>29</v>
      </c>
      <c r="B347" s="24" t="s">
        <v>240</v>
      </c>
      <c r="C347" s="24">
        <v>320</v>
      </c>
      <c r="D347" s="25">
        <f>4506327.14+2000000</f>
        <v>6506327.14</v>
      </c>
      <c r="E347" s="25">
        <f>4554654.52+2000000</f>
        <v>6554654.52</v>
      </c>
    </row>
    <row r="348" spans="1:5" ht="47.25">
      <c r="A348" s="28" t="s">
        <v>241</v>
      </c>
      <c r="B348" s="19" t="s">
        <v>242</v>
      </c>
      <c r="C348" s="19"/>
      <c r="D348" s="21">
        <f>SUM(D349,D356)</f>
        <v>44308937</v>
      </c>
      <c r="E348" s="21">
        <f>SUM(E349,E356)</f>
        <v>44308937</v>
      </c>
    </row>
    <row r="349" spans="1:5" ht="47.25">
      <c r="A349" s="26" t="s">
        <v>243</v>
      </c>
      <c r="B349" s="24" t="s">
        <v>244</v>
      </c>
      <c r="C349" s="24"/>
      <c r="D349" s="25">
        <f>D350+D352+D354</f>
        <v>23745565</v>
      </c>
      <c r="E349" s="25">
        <f>E350+E352+E354</f>
        <v>23745565</v>
      </c>
    </row>
    <row r="350" spans="1:5" ht="78.75">
      <c r="A350" s="56" t="s">
        <v>87</v>
      </c>
      <c r="B350" s="24" t="s">
        <v>244</v>
      </c>
      <c r="C350" s="39" t="s">
        <v>88</v>
      </c>
      <c r="D350" s="25">
        <f>D351</f>
        <v>21461483</v>
      </c>
      <c r="E350" s="25">
        <f>E351</f>
        <v>21461483</v>
      </c>
    </row>
    <row r="351" spans="1:5" ht="31.5">
      <c r="A351" s="56" t="s">
        <v>89</v>
      </c>
      <c r="B351" s="24" t="s">
        <v>244</v>
      </c>
      <c r="C351" s="39" t="s">
        <v>90</v>
      </c>
      <c r="D351" s="25">
        <v>21461483</v>
      </c>
      <c r="E351" s="25">
        <v>21461483</v>
      </c>
    </row>
    <row r="352" spans="1:5" ht="31.5">
      <c r="A352" s="34" t="s">
        <v>26</v>
      </c>
      <c r="B352" s="24" t="s">
        <v>244</v>
      </c>
      <c r="C352" s="39" t="s">
        <v>91</v>
      </c>
      <c r="D352" s="25">
        <f>D353</f>
        <v>2283082</v>
      </c>
      <c r="E352" s="25">
        <f>E353</f>
        <v>2283082</v>
      </c>
    </row>
    <row r="353" spans="1:5" ht="31.5">
      <c r="A353" s="34" t="s">
        <v>27</v>
      </c>
      <c r="B353" s="24" t="s">
        <v>244</v>
      </c>
      <c r="C353" s="39" t="s">
        <v>92</v>
      </c>
      <c r="D353" s="25">
        <v>2283082</v>
      </c>
      <c r="E353" s="25">
        <v>2283082</v>
      </c>
    </row>
    <row r="354" spans="1:5" s="22" customFormat="1" ht="15.75">
      <c r="A354" s="34" t="s">
        <v>16</v>
      </c>
      <c r="B354" s="24" t="s">
        <v>244</v>
      </c>
      <c r="C354" s="39" t="s">
        <v>93</v>
      </c>
      <c r="D354" s="25">
        <f>D355</f>
        <v>1000</v>
      </c>
      <c r="E354" s="25">
        <f>E355</f>
        <v>1000</v>
      </c>
    </row>
    <row r="355" spans="1:5" s="22" customFormat="1" ht="15.75">
      <c r="A355" s="34" t="s">
        <v>94</v>
      </c>
      <c r="B355" s="24" t="s">
        <v>244</v>
      </c>
      <c r="C355" s="39" t="s">
        <v>95</v>
      </c>
      <c r="D355" s="25">
        <v>1000</v>
      </c>
      <c r="E355" s="25">
        <v>1000</v>
      </c>
    </row>
    <row r="356" spans="1:5" s="27" customFormat="1" ht="47.25">
      <c r="A356" s="28" t="s">
        <v>245</v>
      </c>
      <c r="B356" s="19" t="s">
        <v>246</v>
      </c>
      <c r="C356" s="19"/>
      <c r="D356" s="21">
        <f>D357+D359</f>
        <v>20563372</v>
      </c>
      <c r="E356" s="21">
        <f>E357+E359</f>
        <v>20563372</v>
      </c>
    </row>
    <row r="357" spans="1:5" s="1" customFormat="1" ht="78.75">
      <c r="A357" s="36" t="s">
        <v>87</v>
      </c>
      <c r="B357" s="19" t="s">
        <v>246</v>
      </c>
      <c r="C357" s="37" t="s">
        <v>88</v>
      </c>
      <c r="D357" s="21">
        <f>D358</f>
        <v>19263372</v>
      </c>
      <c r="E357" s="21">
        <f>E358</f>
        <v>19263372</v>
      </c>
    </row>
    <row r="358" spans="1:5" s="1" customFormat="1" ht="31.5">
      <c r="A358" s="36" t="s">
        <v>89</v>
      </c>
      <c r="B358" s="19" t="s">
        <v>246</v>
      </c>
      <c r="C358" s="37" t="s">
        <v>90</v>
      </c>
      <c r="D358" s="21">
        <v>19263372</v>
      </c>
      <c r="E358" s="21">
        <v>19263372</v>
      </c>
    </row>
    <row r="359" spans="1:5" s="1" customFormat="1" ht="31.5">
      <c r="A359" s="30" t="s">
        <v>26</v>
      </c>
      <c r="B359" s="19" t="s">
        <v>246</v>
      </c>
      <c r="C359" s="37" t="s">
        <v>91</v>
      </c>
      <c r="D359" s="21">
        <f>D360</f>
        <v>1300000</v>
      </c>
      <c r="E359" s="21">
        <f>E360</f>
        <v>1300000</v>
      </c>
    </row>
    <row r="360" spans="1:5" s="27" customFormat="1" ht="31.5">
      <c r="A360" s="30" t="s">
        <v>27</v>
      </c>
      <c r="B360" s="19" t="s">
        <v>246</v>
      </c>
      <c r="C360" s="37" t="s">
        <v>92</v>
      </c>
      <c r="D360" s="21">
        <v>1300000</v>
      </c>
      <c r="E360" s="21">
        <v>1300000</v>
      </c>
    </row>
    <row r="361" spans="1:5" s="27" customFormat="1" ht="31.5">
      <c r="A361" s="14" t="s">
        <v>247</v>
      </c>
      <c r="B361" s="15" t="s">
        <v>248</v>
      </c>
      <c r="C361" s="15"/>
      <c r="D361" s="17">
        <f>SUM(D362,D365,D368,D371,D374,D377)</f>
        <v>440500000</v>
      </c>
      <c r="E361" s="17">
        <f>SUM(E362,E365,E368,E371,E374,E377)</f>
        <v>463200000</v>
      </c>
    </row>
    <row r="362" spans="1:5" s="27" customFormat="1" ht="31.5">
      <c r="A362" s="28" t="s">
        <v>249</v>
      </c>
      <c r="B362" s="19" t="s">
        <v>250</v>
      </c>
      <c r="C362" s="19"/>
      <c r="D362" s="21">
        <f>D363</f>
        <v>10000000</v>
      </c>
      <c r="E362" s="21">
        <f>E363</f>
        <v>12000000</v>
      </c>
    </row>
    <row r="363" spans="1:5" s="27" customFormat="1" ht="31.5">
      <c r="A363" s="30" t="s">
        <v>13</v>
      </c>
      <c r="B363" s="19" t="s">
        <v>250</v>
      </c>
      <c r="C363" s="19">
        <v>600</v>
      </c>
      <c r="D363" s="21">
        <f>D364</f>
        <v>10000000</v>
      </c>
      <c r="E363" s="21">
        <f>E364</f>
        <v>12000000</v>
      </c>
    </row>
    <row r="364" spans="1:5" s="27" customFormat="1" ht="15.75">
      <c r="A364" s="30" t="s">
        <v>74</v>
      </c>
      <c r="B364" s="19" t="s">
        <v>250</v>
      </c>
      <c r="C364" s="19">
        <v>620</v>
      </c>
      <c r="D364" s="21">
        <v>10000000</v>
      </c>
      <c r="E364" s="21">
        <v>12000000</v>
      </c>
    </row>
    <row r="365" spans="1:5" s="27" customFormat="1" ht="31.5">
      <c r="A365" s="28" t="s">
        <v>251</v>
      </c>
      <c r="B365" s="19" t="s">
        <v>252</v>
      </c>
      <c r="C365" s="19"/>
      <c r="D365" s="21">
        <f>D366</f>
        <v>10000000</v>
      </c>
      <c r="E365" s="21">
        <f>E366</f>
        <v>10000000</v>
      </c>
    </row>
    <row r="366" spans="1:5" s="27" customFormat="1" ht="31.5">
      <c r="A366" s="30" t="s">
        <v>13</v>
      </c>
      <c r="B366" s="19" t="s">
        <v>252</v>
      </c>
      <c r="C366" s="19">
        <v>600</v>
      </c>
      <c r="D366" s="21">
        <f>D367</f>
        <v>10000000</v>
      </c>
      <c r="E366" s="21">
        <f>E367</f>
        <v>10000000</v>
      </c>
    </row>
    <row r="367" spans="1:5" s="27" customFormat="1" ht="15.75">
      <c r="A367" s="30" t="s">
        <v>74</v>
      </c>
      <c r="B367" s="19" t="s">
        <v>252</v>
      </c>
      <c r="C367" s="19">
        <v>620</v>
      </c>
      <c r="D367" s="21">
        <v>10000000</v>
      </c>
      <c r="E367" s="21">
        <v>10000000</v>
      </c>
    </row>
    <row r="368" spans="1:5" s="27" customFormat="1" ht="47.25">
      <c r="A368" s="28" t="s">
        <v>253</v>
      </c>
      <c r="B368" s="19" t="s">
        <v>254</v>
      </c>
      <c r="C368" s="19"/>
      <c r="D368" s="21">
        <f>D369</f>
        <v>30000000</v>
      </c>
      <c r="E368" s="21">
        <f>E369</f>
        <v>30000000</v>
      </c>
    </row>
    <row r="369" spans="1:5" s="27" customFormat="1" ht="31.5">
      <c r="A369" s="30" t="s">
        <v>13</v>
      </c>
      <c r="B369" s="19" t="s">
        <v>254</v>
      </c>
      <c r="C369" s="19">
        <v>600</v>
      </c>
      <c r="D369" s="21">
        <f>D370</f>
        <v>30000000</v>
      </c>
      <c r="E369" s="21">
        <f>E370</f>
        <v>30000000</v>
      </c>
    </row>
    <row r="370" spans="1:5" s="27" customFormat="1" ht="15.75">
      <c r="A370" s="30" t="s">
        <v>74</v>
      </c>
      <c r="B370" s="19" t="s">
        <v>254</v>
      </c>
      <c r="C370" s="19">
        <v>620</v>
      </c>
      <c r="D370" s="21">
        <v>30000000</v>
      </c>
      <c r="E370" s="21">
        <v>30000000</v>
      </c>
    </row>
    <row r="371" spans="1:5" s="27" customFormat="1" ht="31.5">
      <c r="A371" s="28" t="s">
        <v>255</v>
      </c>
      <c r="B371" s="19" t="s">
        <v>256</v>
      </c>
      <c r="C371" s="19"/>
      <c r="D371" s="21">
        <f>SUM(D372)</f>
        <v>360000000</v>
      </c>
      <c r="E371" s="21">
        <f>SUM(E372)</f>
        <v>370000000</v>
      </c>
    </row>
    <row r="372" spans="1:5" s="27" customFormat="1" ht="31.5">
      <c r="A372" s="30" t="s">
        <v>13</v>
      </c>
      <c r="B372" s="19" t="s">
        <v>256</v>
      </c>
      <c r="C372" s="19">
        <v>600</v>
      </c>
      <c r="D372" s="21">
        <f>D373</f>
        <v>360000000</v>
      </c>
      <c r="E372" s="21">
        <f>E373</f>
        <v>370000000</v>
      </c>
    </row>
    <row r="373" spans="1:5" s="27" customFormat="1" ht="15.75">
      <c r="A373" s="30" t="s">
        <v>74</v>
      </c>
      <c r="B373" s="19" t="s">
        <v>256</v>
      </c>
      <c r="C373" s="19">
        <v>620</v>
      </c>
      <c r="D373" s="21">
        <v>360000000</v>
      </c>
      <c r="E373" s="21">
        <v>370000000</v>
      </c>
    </row>
    <row r="374" spans="1:5" s="58" customFormat="1" ht="31.5">
      <c r="A374" s="57" t="s">
        <v>257</v>
      </c>
      <c r="B374" s="19" t="s">
        <v>258</v>
      </c>
      <c r="C374" s="19"/>
      <c r="D374" s="21">
        <f>SUM(D375)</f>
        <v>20500000</v>
      </c>
      <c r="E374" s="21">
        <f>SUM(E375)</f>
        <v>20800000</v>
      </c>
    </row>
    <row r="375" spans="1:5" s="58" customFormat="1" ht="31.5">
      <c r="A375" s="30" t="s">
        <v>13</v>
      </c>
      <c r="B375" s="19" t="s">
        <v>258</v>
      </c>
      <c r="C375" s="19">
        <v>600</v>
      </c>
      <c r="D375" s="21">
        <f>D376</f>
        <v>20500000</v>
      </c>
      <c r="E375" s="21">
        <f>E376</f>
        <v>20800000</v>
      </c>
    </row>
    <row r="376" spans="1:5" s="58" customFormat="1" ht="16.5">
      <c r="A376" s="30" t="s">
        <v>74</v>
      </c>
      <c r="B376" s="19" t="s">
        <v>258</v>
      </c>
      <c r="C376" s="19">
        <v>620</v>
      </c>
      <c r="D376" s="21">
        <v>20500000</v>
      </c>
      <c r="E376" s="21">
        <v>20800000</v>
      </c>
    </row>
    <row r="377" spans="1:5" s="58" customFormat="1" ht="31.5">
      <c r="A377" s="28" t="s">
        <v>259</v>
      </c>
      <c r="B377" s="37" t="s">
        <v>260</v>
      </c>
      <c r="C377" s="19"/>
      <c r="D377" s="21">
        <f>D378</f>
        <v>10000000</v>
      </c>
      <c r="E377" s="21">
        <f>E378</f>
        <v>20400000</v>
      </c>
    </row>
    <row r="378" spans="1:5" s="58" customFormat="1" ht="31.5">
      <c r="A378" s="28" t="s">
        <v>32</v>
      </c>
      <c r="B378" s="37" t="s">
        <v>260</v>
      </c>
      <c r="C378" s="19">
        <v>400</v>
      </c>
      <c r="D378" s="21">
        <f>D379</f>
        <v>10000000</v>
      </c>
      <c r="E378" s="21">
        <f>E379</f>
        <v>20400000</v>
      </c>
    </row>
    <row r="379" spans="1:5" s="58" customFormat="1" ht="16.5">
      <c r="A379" s="28" t="s">
        <v>34</v>
      </c>
      <c r="B379" s="37" t="s">
        <v>260</v>
      </c>
      <c r="C379" s="19">
        <v>410</v>
      </c>
      <c r="D379" s="21">
        <v>10000000</v>
      </c>
      <c r="E379" s="21">
        <v>20400000</v>
      </c>
    </row>
    <row r="380" spans="1:5" s="58" customFormat="1" ht="47.25">
      <c r="A380" s="14" t="s">
        <v>261</v>
      </c>
      <c r="B380" s="15" t="s">
        <v>262</v>
      </c>
      <c r="C380" s="16"/>
      <c r="D380" s="17">
        <f>SUM(D381)</f>
        <v>68200000</v>
      </c>
      <c r="E380" s="17">
        <f>SUM(E381)</f>
        <v>68200000</v>
      </c>
    </row>
    <row r="381" spans="1:5" s="58" customFormat="1" ht="47.25">
      <c r="A381" s="28" t="s">
        <v>263</v>
      </c>
      <c r="B381" s="19" t="s">
        <v>262</v>
      </c>
      <c r="C381" s="19"/>
      <c r="D381" s="21">
        <f>SUM(D382,D385,D388,D391)</f>
        <v>68200000</v>
      </c>
      <c r="E381" s="21">
        <f>SUM(E382,E385,E388,E391)</f>
        <v>68200000</v>
      </c>
    </row>
    <row r="382" spans="1:5" s="58" customFormat="1" ht="16.5">
      <c r="A382" s="28" t="s">
        <v>264</v>
      </c>
      <c r="B382" s="19" t="s">
        <v>265</v>
      </c>
      <c r="C382" s="19"/>
      <c r="D382" s="21">
        <f>D383</f>
        <v>1000000</v>
      </c>
      <c r="E382" s="21">
        <f>E383</f>
        <v>1000000</v>
      </c>
    </row>
    <row r="383" spans="1:5" s="22" customFormat="1" ht="15.75">
      <c r="A383" s="30" t="s">
        <v>16</v>
      </c>
      <c r="B383" s="19" t="s">
        <v>265</v>
      </c>
      <c r="C383" s="19">
        <v>800</v>
      </c>
      <c r="D383" s="21">
        <f>D384</f>
        <v>1000000</v>
      </c>
      <c r="E383" s="21">
        <f>E384</f>
        <v>1000000</v>
      </c>
    </row>
    <row r="384" spans="1:5" s="22" customFormat="1" ht="63">
      <c r="A384" s="28" t="s">
        <v>17</v>
      </c>
      <c r="B384" s="19" t="s">
        <v>265</v>
      </c>
      <c r="C384" s="19">
        <v>810</v>
      </c>
      <c r="D384" s="21">
        <v>1000000</v>
      </c>
      <c r="E384" s="21">
        <v>1000000</v>
      </c>
    </row>
    <row r="385" spans="1:5" s="22" customFormat="1" ht="31.5">
      <c r="A385" s="28" t="s">
        <v>266</v>
      </c>
      <c r="B385" s="19" t="s">
        <v>267</v>
      </c>
      <c r="C385" s="16"/>
      <c r="D385" s="21">
        <f>D386</f>
        <v>11000000</v>
      </c>
      <c r="E385" s="21">
        <f>E386</f>
        <v>11000000</v>
      </c>
    </row>
    <row r="386" spans="1:5" s="22" customFormat="1" ht="31.5">
      <c r="A386" s="30" t="s">
        <v>268</v>
      </c>
      <c r="B386" s="19" t="s">
        <v>267</v>
      </c>
      <c r="C386" s="37" t="s">
        <v>91</v>
      </c>
      <c r="D386" s="21">
        <f>D387</f>
        <v>11000000</v>
      </c>
      <c r="E386" s="21">
        <f>E387</f>
        <v>11000000</v>
      </c>
    </row>
    <row r="387" spans="1:5" s="22" customFormat="1" ht="31.5">
      <c r="A387" s="30" t="s">
        <v>27</v>
      </c>
      <c r="B387" s="19" t="s">
        <v>267</v>
      </c>
      <c r="C387" s="37" t="s">
        <v>92</v>
      </c>
      <c r="D387" s="21">
        <v>11000000</v>
      </c>
      <c r="E387" s="21">
        <v>11000000</v>
      </c>
    </row>
    <row r="388" spans="1:5" s="22" customFormat="1" ht="31.5">
      <c r="A388" s="28" t="s">
        <v>269</v>
      </c>
      <c r="B388" s="19" t="s">
        <v>270</v>
      </c>
      <c r="C388" s="19"/>
      <c r="D388" s="21">
        <f>D389</f>
        <v>56000000</v>
      </c>
      <c r="E388" s="21">
        <f>E389</f>
        <v>56000000</v>
      </c>
    </row>
    <row r="389" spans="1:5" s="22" customFormat="1" ht="15.75">
      <c r="A389" s="28" t="s">
        <v>16</v>
      </c>
      <c r="B389" s="19" t="s">
        <v>270</v>
      </c>
      <c r="C389" s="19">
        <v>800</v>
      </c>
      <c r="D389" s="21">
        <f>D390</f>
        <v>56000000</v>
      </c>
      <c r="E389" s="21">
        <f>E390</f>
        <v>56000000</v>
      </c>
    </row>
    <row r="390" spans="1:5" s="22" customFormat="1" ht="63">
      <c r="A390" s="28" t="s">
        <v>17</v>
      </c>
      <c r="B390" s="19" t="s">
        <v>270</v>
      </c>
      <c r="C390" s="19">
        <v>810</v>
      </c>
      <c r="D390" s="21">
        <v>56000000</v>
      </c>
      <c r="E390" s="21">
        <v>56000000</v>
      </c>
    </row>
    <row r="391" spans="1:5" s="22" customFormat="1" ht="47.25">
      <c r="A391" s="28" t="s">
        <v>271</v>
      </c>
      <c r="B391" s="19" t="s">
        <v>272</v>
      </c>
      <c r="C391" s="19"/>
      <c r="D391" s="21">
        <f>D392</f>
        <v>200000</v>
      </c>
      <c r="E391" s="21">
        <f>E392</f>
        <v>200000</v>
      </c>
    </row>
    <row r="392" spans="1:5" s="22" customFormat="1" ht="15.75">
      <c r="A392" s="28" t="s">
        <v>16</v>
      </c>
      <c r="B392" s="19" t="s">
        <v>272</v>
      </c>
      <c r="C392" s="19">
        <v>800</v>
      </c>
      <c r="D392" s="21">
        <f>D393</f>
        <v>200000</v>
      </c>
      <c r="E392" s="21">
        <f>E393</f>
        <v>200000</v>
      </c>
    </row>
    <row r="393" spans="1:5" s="22" customFormat="1" ht="63">
      <c r="A393" s="28" t="s">
        <v>17</v>
      </c>
      <c r="B393" s="19" t="s">
        <v>272</v>
      </c>
      <c r="C393" s="19">
        <v>810</v>
      </c>
      <c r="D393" s="21">
        <v>200000</v>
      </c>
      <c r="E393" s="21">
        <v>200000</v>
      </c>
    </row>
    <row r="394" spans="1:5" s="22" customFormat="1" ht="47.25">
      <c r="A394" s="14" t="s">
        <v>273</v>
      </c>
      <c r="B394" s="15" t="s">
        <v>274</v>
      </c>
      <c r="C394" s="15"/>
      <c r="D394" s="17">
        <f>D395+D398+D401+D404</f>
        <v>3005000</v>
      </c>
      <c r="E394" s="17">
        <f>E395+E398+E401+E404</f>
        <v>3005000</v>
      </c>
    </row>
    <row r="395" spans="1:5" s="22" customFormat="1" ht="47.25">
      <c r="A395" s="28" t="s">
        <v>275</v>
      </c>
      <c r="B395" s="19" t="s">
        <v>276</v>
      </c>
      <c r="C395" s="19"/>
      <c r="D395" s="21">
        <f>D396</f>
        <v>80000</v>
      </c>
      <c r="E395" s="21">
        <f>E396</f>
        <v>80000</v>
      </c>
    </row>
    <row r="396" spans="1:5" s="22" customFormat="1" ht="15.75">
      <c r="A396" s="30" t="s">
        <v>16</v>
      </c>
      <c r="B396" s="19" t="s">
        <v>276</v>
      </c>
      <c r="C396" s="19">
        <v>800</v>
      </c>
      <c r="D396" s="21">
        <f>D397</f>
        <v>80000</v>
      </c>
      <c r="E396" s="21">
        <f>E397</f>
        <v>80000</v>
      </c>
    </row>
    <row r="397" spans="1:5" ht="63">
      <c r="A397" s="28" t="s">
        <v>17</v>
      </c>
      <c r="B397" s="19" t="s">
        <v>276</v>
      </c>
      <c r="C397" s="19">
        <v>810</v>
      </c>
      <c r="D397" s="21">
        <v>80000</v>
      </c>
      <c r="E397" s="21">
        <v>80000</v>
      </c>
    </row>
    <row r="398" spans="1:5" ht="31.5">
      <c r="A398" s="28" t="s">
        <v>277</v>
      </c>
      <c r="B398" s="19" t="s">
        <v>278</v>
      </c>
      <c r="C398" s="19"/>
      <c r="D398" s="21">
        <f>D399</f>
        <v>2000000</v>
      </c>
      <c r="E398" s="21">
        <f>E399</f>
        <v>2000000</v>
      </c>
    </row>
    <row r="399" spans="1:5" ht="31.5">
      <c r="A399" s="28" t="s">
        <v>32</v>
      </c>
      <c r="B399" s="19" t="s">
        <v>278</v>
      </c>
      <c r="C399" s="19">
        <v>400</v>
      </c>
      <c r="D399" s="21">
        <f>D400</f>
        <v>2000000</v>
      </c>
      <c r="E399" s="21">
        <f>E400</f>
        <v>2000000</v>
      </c>
    </row>
    <row r="400" spans="1:5" ht="110.25">
      <c r="A400" s="28" t="s">
        <v>279</v>
      </c>
      <c r="B400" s="19" t="s">
        <v>278</v>
      </c>
      <c r="C400" s="19">
        <v>460</v>
      </c>
      <c r="D400" s="21">
        <v>2000000</v>
      </c>
      <c r="E400" s="21">
        <v>2000000</v>
      </c>
    </row>
    <row r="401" spans="1:5" ht="15.75">
      <c r="A401" s="28" t="s">
        <v>280</v>
      </c>
      <c r="B401" s="19" t="s">
        <v>281</v>
      </c>
      <c r="C401" s="19"/>
      <c r="D401" s="21">
        <f>D402</f>
        <v>800000</v>
      </c>
      <c r="E401" s="21">
        <f>E402</f>
        <v>800000</v>
      </c>
    </row>
    <row r="402" spans="1:5" ht="15.75">
      <c r="A402" s="30" t="s">
        <v>16</v>
      </c>
      <c r="B402" s="19" t="s">
        <v>281</v>
      </c>
      <c r="C402" s="19">
        <v>800</v>
      </c>
      <c r="D402" s="21">
        <f>D403</f>
        <v>800000</v>
      </c>
      <c r="E402" s="21">
        <f>E403</f>
        <v>800000</v>
      </c>
    </row>
    <row r="403" spans="1:5" ht="63">
      <c r="A403" s="28" t="s">
        <v>17</v>
      </c>
      <c r="B403" s="19" t="s">
        <v>281</v>
      </c>
      <c r="C403" s="19">
        <v>810</v>
      </c>
      <c r="D403" s="21">
        <v>800000</v>
      </c>
      <c r="E403" s="21">
        <v>800000</v>
      </c>
    </row>
    <row r="404" spans="1:5" ht="31.5">
      <c r="A404" s="28" t="s">
        <v>282</v>
      </c>
      <c r="B404" s="19" t="s">
        <v>283</v>
      </c>
      <c r="C404" s="37"/>
      <c r="D404" s="21">
        <f>D405</f>
        <v>125000</v>
      </c>
      <c r="E404" s="21">
        <f>E405</f>
        <v>125000</v>
      </c>
    </row>
    <row r="405" spans="1:5" ht="31.5">
      <c r="A405" s="30" t="s">
        <v>26</v>
      </c>
      <c r="B405" s="19" t="s">
        <v>283</v>
      </c>
      <c r="C405" s="19">
        <v>200</v>
      </c>
      <c r="D405" s="21">
        <f>D406</f>
        <v>125000</v>
      </c>
      <c r="E405" s="21">
        <f>E406</f>
        <v>125000</v>
      </c>
    </row>
    <row r="406" spans="1:5" ht="31.5">
      <c r="A406" s="30" t="s">
        <v>27</v>
      </c>
      <c r="B406" s="19" t="s">
        <v>283</v>
      </c>
      <c r="C406" s="19">
        <v>240</v>
      </c>
      <c r="D406" s="21">
        <v>125000</v>
      </c>
      <c r="E406" s="21">
        <v>125000</v>
      </c>
    </row>
    <row r="407" spans="1:256" s="27" customFormat="1" ht="31.5">
      <c r="A407" s="14" t="s">
        <v>284</v>
      </c>
      <c r="B407" s="15" t="s">
        <v>285</v>
      </c>
      <c r="C407" s="15"/>
      <c r="D407" s="17">
        <f>D408+D424+D431+D438</f>
        <v>299344000</v>
      </c>
      <c r="E407" s="17">
        <f>E408+E424+E431+E438</f>
        <v>318895000</v>
      </c>
      <c r="IT407" s="45"/>
      <c r="IU407" s="45"/>
      <c r="IV407" s="45"/>
    </row>
    <row r="408" spans="1:5" ht="31.5">
      <c r="A408" s="28" t="s">
        <v>286</v>
      </c>
      <c r="B408" s="19" t="s">
        <v>287</v>
      </c>
      <c r="C408" s="19"/>
      <c r="D408" s="21">
        <f>SUM(D409,D412,D415,D418,D421)</f>
        <v>112800000</v>
      </c>
      <c r="E408" s="21">
        <f>SUM(E409,E412,E415,E418,E421)</f>
        <v>118700000</v>
      </c>
    </row>
    <row r="409" spans="1:5" ht="47.25">
      <c r="A409" s="28" t="s">
        <v>288</v>
      </c>
      <c r="B409" s="19" t="s">
        <v>289</v>
      </c>
      <c r="C409" s="19"/>
      <c r="D409" s="21">
        <f>D410</f>
        <v>50000000</v>
      </c>
      <c r="E409" s="21">
        <f>E410</f>
        <v>52200000</v>
      </c>
    </row>
    <row r="410" spans="1:5" s="47" customFormat="1" ht="31.5">
      <c r="A410" s="28" t="s">
        <v>13</v>
      </c>
      <c r="B410" s="19" t="s">
        <v>289</v>
      </c>
      <c r="C410" s="19">
        <v>600</v>
      </c>
      <c r="D410" s="21">
        <f>D411</f>
        <v>50000000</v>
      </c>
      <c r="E410" s="21">
        <f>E411</f>
        <v>52200000</v>
      </c>
    </row>
    <row r="411" spans="1:5" s="47" customFormat="1" ht="15.75">
      <c r="A411" s="28" t="s">
        <v>74</v>
      </c>
      <c r="B411" s="19" t="s">
        <v>289</v>
      </c>
      <c r="C411" s="19">
        <v>620</v>
      </c>
      <c r="D411" s="21">
        <v>50000000</v>
      </c>
      <c r="E411" s="21">
        <v>52200000</v>
      </c>
    </row>
    <row r="412" spans="1:5" s="47" customFormat="1" ht="47.25">
      <c r="A412" s="28" t="s">
        <v>290</v>
      </c>
      <c r="B412" s="19" t="s">
        <v>291</v>
      </c>
      <c r="C412" s="19"/>
      <c r="D412" s="21">
        <f>D413</f>
        <v>47500000</v>
      </c>
      <c r="E412" s="21">
        <f>E413</f>
        <v>50500000</v>
      </c>
    </row>
    <row r="413" spans="1:5" ht="31.5">
      <c r="A413" s="28" t="s">
        <v>13</v>
      </c>
      <c r="B413" s="19" t="s">
        <v>291</v>
      </c>
      <c r="C413" s="19">
        <v>600</v>
      </c>
      <c r="D413" s="21">
        <f>D414</f>
        <v>47500000</v>
      </c>
      <c r="E413" s="21">
        <f>E414</f>
        <v>50500000</v>
      </c>
    </row>
    <row r="414" spans="1:5" ht="15.75">
      <c r="A414" s="28" t="s">
        <v>74</v>
      </c>
      <c r="B414" s="19" t="s">
        <v>291</v>
      </c>
      <c r="C414" s="19">
        <v>620</v>
      </c>
      <c r="D414" s="21">
        <v>47500000</v>
      </c>
      <c r="E414" s="21">
        <v>50500000</v>
      </c>
    </row>
    <row r="415" spans="1:5" ht="63">
      <c r="A415" s="36" t="s">
        <v>292</v>
      </c>
      <c r="B415" s="19" t="s">
        <v>293</v>
      </c>
      <c r="C415" s="16"/>
      <c r="D415" s="59">
        <f>D416</f>
        <v>2000000</v>
      </c>
      <c r="E415" s="59">
        <f>E416</f>
        <v>2000000</v>
      </c>
    </row>
    <row r="416" spans="1:5" ht="31.5">
      <c r="A416" s="30" t="s">
        <v>13</v>
      </c>
      <c r="B416" s="19" t="s">
        <v>293</v>
      </c>
      <c r="C416" s="19" t="s">
        <v>294</v>
      </c>
      <c r="D416" s="59">
        <f>D417</f>
        <v>2000000</v>
      </c>
      <c r="E416" s="59">
        <f>E417</f>
        <v>2000000</v>
      </c>
    </row>
    <row r="417" spans="1:5" ht="15.75">
      <c r="A417" s="30" t="s">
        <v>74</v>
      </c>
      <c r="B417" s="19" t="s">
        <v>293</v>
      </c>
      <c r="C417" s="19" t="s">
        <v>295</v>
      </c>
      <c r="D417" s="59">
        <v>2000000</v>
      </c>
      <c r="E417" s="59">
        <v>2000000</v>
      </c>
    </row>
    <row r="418" spans="1:5" ht="31.5">
      <c r="A418" s="18" t="s">
        <v>296</v>
      </c>
      <c r="B418" s="19" t="s">
        <v>297</v>
      </c>
      <c r="C418" s="19"/>
      <c r="D418" s="21">
        <f>D419</f>
        <v>8300000</v>
      </c>
      <c r="E418" s="21">
        <f>E419</f>
        <v>9000000</v>
      </c>
    </row>
    <row r="419" spans="1:5" ht="31.5">
      <c r="A419" s="28" t="s">
        <v>13</v>
      </c>
      <c r="B419" s="19" t="s">
        <v>297</v>
      </c>
      <c r="C419" s="19">
        <v>600</v>
      </c>
      <c r="D419" s="21">
        <f>D420</f>
        <v>8300000</v>
      </c>
      <c r="E419" s="21">
        <f>E420</f>
        <v>9000000</v>
      </c>
    </row>
    <row r="420" spans="1:5" ht="15.75">
      <c r="A420" s="28" t="s">
        <v>74</v>
      </c>
      <c r="B420" s="19" t="s">
        <v>297</v>
      </c>
      <c r="C420" s="19">
        <v>620</v>
      </c>
      <c r="D420" s="21">
        <v>8300000</v>
      </c>
      <c r="E420" s="21">
        <v>9000000</v>
      </c>
    </row>
    <row r="421" spans="1:5" ht="31.5">
      <c r="A421" s="28" t="s">
        <v>298</v>
      </c>
      <c r="B421" s="19" t="s">
        <v>299</v>
      </c>
      <c r="C421" s="19"/>
      <c r="D421" s="21">
        <f>D422</f>
        <v>5000000</v>
      </c>
      <c r="E421" s="21">
        <f>E422</f>
        <v>5000000</v>
      </c>
    </row>
    <row r="422" spans="1:5" ht="31.5">
      <c r="A422" s="28" t="s">
        <v>13</v>
      </c>
      <c r="B422" s="19" t="s">
        <v>299</v>
      </c>
      <c r="C422" s="19">
        <v>600</v>
      </c>
      <c r="D422" s="21">
        <f>D423</f>
        <v>5000000</v>
      </c>
      <c r="E422" s="21">
        <f>E423</f>
        <v>5000000</v>
      </c>
    </row>
    <row r="423" spans="1:5" ht="15.75">
      <c r="A423" s="28" t="s">
        <v>74</v>
      </c>
      <c r="B423" s="19" t="s">
        <v>299</v>
      </c>
      <c r="C423" s="19">
        <v>620</v>
      </c>
      <c r="D423" s="21">
        <v>5000000</v>
      </c>
      <c r="E423" s="21">
        <v>5000000</v>
      </c>
    </row>
    <row r="424" spans="1:5" ht="31.5">
      <c r="A424" s="28" t="s">
        <v>300</v>
      </c>
      <c r="B424" s="19" t="s">
        <v>301</v>
      </c>
      <c r="C424" s="19"/>
      <c r="D424" s="21">
        <f>SUM(D425,D428)</f>
        <v>60700000</v>
      </c>
      <c r="E424" s="21">
        <f>SUM(E425,E428)</f>
        <v>68000000</v>
      </c>
    </row>
    <row r="425" spans="1:5" ht="31.5">
      <c r="A425" s="28" t="s">
        <v>302</v>
      </c>
      <c r="B425" s="19" t="s">
        <v>303</v>
      </c>
      <c r="C425" s="19"/>
      <c r="D425" s="21">
        <f>D426</f>
        <v>55700000</v>
      </c>
      <c r="E425" s="21">
        <f>E426</f>
        <v>58000000</v>
      </c>
    </row>
    <row r="426" spans="1:5" ht="15.75">
      <c r="A426" s="30" t="s">
        <v>16</v>
      </c>
      <c r="B426" s="19" t="s">
        <v>303</v>
      </c>
      <c r="C426" s="19">
        <v>800</v>
      </c>
      <c r="D426" s="21">
        <f>D427</f>
        <v>55700000</v>
      </c>
      <c r="E426" s="21">
        <f>E427</f>
        <v>58000000</v>
      </c>
    </row>
    <row r="427" spans="1:5" ht="63">
      <c r="A427" s="28" t="s">
        <v>17</v>
      </c>
      <c r="B427" s="19" t="s">
        <v>303</v>
      </c>
      <c r="C427" s="19">
        <v>810</v>
      </c>
      <c r="D427" s="21">
        <v>55700000</v>
      </c>
      <c r="E427" s="21">
        <v>58000000</v>
      </c>
    </row>
    <row r="428" spans="1:5" ht="31.5">
      <c r="A428" s="28" t="s">
        <v>304</v>
      </c>
      <c r="B428" s="19" t="s">
        <v>305</v>
      </c>
      <c r="C428" s="19"/>
      <c r="D428" s="21">
        <f>D429</f>
        <v>5000000</v>
      </c>
      <c r="E428" s="21">
        <f>E429</f>
        <v>10000000</v>
      </c>
    </row>
    <row r="429" spans="1:5" ht="31.5">
      <c r="A429" s="28" t="s">
        <v>32</v>
      </c>
      <c r="B429" s="19" t="s">
        <v>305</v>
      </c>
      <c r="C429" s="19">
        <v>400</v>
      </c>
      <c r="D429" s="21">
        <f>D430</f>
        <v>5000000</v>
      </c>
      <c r="E429" s="21">
        <f>E430</f>
        <v>10000000</v>
      </c>
    </row>
    <row r="430" spans="1:5" ht="110.25">
      <c r="A430" s="28" t="s">
        <v>279</v>
      </c>
      <c r="B430" s="19" t="s">
        <v>305</v>
      </c>
      <c r="C430" s="19">
        <v>460</v>
      </c>
      <c r="D430" s="21">
        <v>5000000</v>
      </c>
      <c r="E430" s="21">
        <v>10000000</v>
      </c>
    </row>
    <row r="431" spans="1:5" ht="31.5">
      <c r="A431" s="18" t="s">
        <v>306</v>
      </c>
      <c r="B431" s="19" t="s">
        <v>307</v>
      </c>
      <c r="C431" s="19"/>
      <c r="D431" s="21">
        <f>SUM(D432,D435)</f>
        <v>45600000</v>
      </c>
      <c r="E431" s="21">
        <f>SUM(E432,E435)</f>
        <v>48510000</v>
      </c>
    </row>
    <row r="432" spans="1:254" ht="31.5">
      <c r="A432" s="18" t="s">
        <v>308</v>
      </c>
      <c r="B432" s="19" t="s">
        <v>309</v>
      </c>
      <c r="C432" s="19"/>
      <c r="D432" s="21">
        <f>D433</f>
        <v>42600000</v>
      </c>
      <c r="E432" s="21">
        <f>E433</f>
        <v>45010000</v>
      </c>
      <c r="IT432" s="42"/>
    </row>
    <row r="433" spans="1:254" ht="31.5">
      <c r="A433" s="28" t="s">
        <v>13</v>
      </c>
      <c r="B433" s="19" t="s">
        <v>309</v>
      </c>
      <c r="C433" s="19">
        <v>600</v>
      </c>
      <c r="D433" s="21">
        <f>D434</f>
        <v>42600000</v>
      </c>
      <c r="E433" s="21">
        <f>E434</f>
        <v>45010000</v>
      </c>
      <c r="IT433" s="42"/>
    </row>
    <row r="434" spans="1:254" ht="15.75">
      <c r="A434" s="28" t="s">
        <v>74</v>
      </c>
      <c r="B434" s="19" t="s">
        <v>309</v>
      </c>
      <c r="C434" s="19">
        <v>620</v>
      </c>
      <c r="D434" s="21">
        <v>42600000</v>
      </c>
      <c r="E434" s="21">
        <v>45010000</v>
      </c>
      <c r="IT434" s="42"/>
    </row>
    <row r="435" spans="1:254" ht="31.5">
      <c r="A435" s="18" t="s">
        <v>310</v>
      </c>
      <c r="B435" s="19" t="s">
        <v>311</v>
      </c>
      <c r="C435" s="19"/>
      <c r="D435" s="21">
        <f>D436</f>
        <v>3000000</v>
      </c>
      <c r="E435" s="21">
        <f>E436</f>
        <v>3500000</v>
      </c>
      <c r="IT435" s="42"/>
    </row>
    <row r="436" spans="1:254" ht="31.5">
      <c r="A436" s="28" t="s">
        <v>13</v>
      </c>
      <c r="B436" s="19" t="s">
        <v>311</v>
      </c>
      <c r="C436" s="19">
        <v>600</v>
      </c>
      <c r="D436" s="21">
        <f>D437</f>
        <v>3000000</v>
      </c>
      <c r="E436" s="21">
        <f>E437</f>
        <v>3500000</v>
      </c>
      <c r="IT436" s="42"/>
    </row>
    <row r="437" spans="1:5" ht="15.75">
      <c r="A437" s="28" t="s">
        <v>74</v>
      </c>
      <c r="B437" s="19" t="s">
        <v>311</v>
      </c>
      <c r="C437" s="19">
        <v>620</v>
      </c>
      <c r="D437" s="21">
        <v>3000000</v>
      </c>
      <c r="E437" s="21">
        <v>3500000</v>
      </c>
    </row>
    <row r="438" spans="1:5" ht="15.75">
      <c r="A438" s="18" t="s">
        <v>312</v>
      </c>
      <c r="B438" s="19" t="s">
        <v>313</v>
      </c>
      <c r="C438" s="19"/>
      <c r="D438" s="21">
        <f>D439+D446</f>
        <v>80244000</v>
      </c>
      <c r="E438" s="21">
        <f>E439+E446</f>
        <v>83685000</v>
      </c>
    </row>
    <row r="439" spans="1:5" ht="15.75">
      <c r="A439" s="18" t="s">
        <v>314</v>
      </c>
      <c r="B439" s="19" t="s">
        <v>315</v>
      </c>
      <c r="C439" s="19"/>
      <c r="D439" s="21">
        <f>SUM(D440,D442,D444)</f>
        <v>76244000</v>
      </c>
      <c r="E439" s="21">
        <f>SUM(E440,E442,E444)</f>
        <v>79285000</v>
      </c>
    </row>
    <row r="440" spans="1:5" ht="78.75">
      <c r="A440" s="36" t="s">
        <v>87</v>
      </c>
      <c r="B440" s="19" t="s">
        <v>315</v>
      </c>
      <c r="C440" s="19">
        <v>100</v>
      </c>
      <c r="D440" s="21">
        <f>D441</f>
        <v>40534000</v>
      </c>
      <c r="E440" s="21">
        <f>E441</f>
        <v>42155000</v>
      </c>
    </row>
    <row r="441" spans="1:5" ht="15.75">
      <c r="A441" s="36" t="s">
        <v>98</v>
      </c>
      <c r="B441" s="19" t="s">
        <v>315</v>
      </c>
      <c r="C441" s="19">
        <v>110</v>
      </c>
      <c r="D441" s="21">
        <v>40534000</v>
      </c>
      <c r="E441" s="21">
        <v>42155000</v>
      </c>
    </row>
    <row r="442" spans="1:5" ht="31.5">
      <c r="A442" s="30" t="s">
        <v>26</v>
      </c>
      <c r="B442" s="19" t="s">
        <v>315</v>
      </c>
      <c r="C442" s="19">
        <v>200</v>
      </c>
      <c r="D442" s="21">
        <f>D443</f>
        <v>35550000</v>
      </c>
      <c r="E442" s="21">
        <f>E443</f>
        <v>36970000</v>
      </c>
    </row>
    <row r="443" spans="1:5" ht="31.5">
      <c r="A443" s="30" t="s">
        <v>27</v>
      </c>
      <c r="B443" s="19" t="s">
        <v>315</v>
      </c>
      <c r="C443" s="19">
        <v>240</v>
      </c>
      <c r="D443" s="21">
        <v>35550000</v>
      </c>
      <c r="E443" s="21">
        <v>36970000</v>
      </c>
    </row>
    <row r="444" spans="1:5" ht="15.75">
      <c r="A444" s="30" t="s">
        <v>16</v>
      </c>
      <c r="B444" s="19" t="s">
        <v>315</v>
      </c>
      <c r="C444" s="19">
        <v>800</v>
      </c>
      <c r="D444" s="21">
        <f>D445</f>
        <v>160000</v>
      </c>
      <c r="E444" s="21">
        <f>E445</f>
        <v>160000</v>
      </c>
    </row>
    <row r="445" spans="1:5" ht="15.75">
      <c r="A445" s="30" t="s">
        <v>94</v>
      </c>
      <c r="B445" s="19" t="s">
        <v>315</v>
      </c>
      <c r="C445" s="19">
        <v>850</v>
      </c>
      <c r="D445" s="21">
        <v>160000</v>
      </c>
      <c r="E445" s="21">
        <v>160000</v>
      </c>
    </row>
    <row r="446" spans="1:5" ht="31.5">
      <c r="A446" s="18" t="s">
        <v>316</v>
      </c>
      <c r="B446" s="19" t="s">
        <v>317</v>
      </c>
      <c r="C446" s="19"/>
      <c r="D446" s="21">
        <f>D447</f>
        <v>4000000</v>
      </c>
      <c r="E446" s="21">
        <f>E447</f>
        <v>4400000</v>
      </c>
    </row>
    <row r="447" spans="1:5" ht="31.5">
      <c r="A447" s="30" t="s">
        <v>26</v>
      </c>
      <c r="B447" s="19" t="s">
        <v>317</v>
      </c>
      <c r="C447" s="19">
        <v>200</v>
      </c>
      <c r="D447" s="21">
        <f>D448</f>
        <v>4000000</v>
      </c>
      <c r="E447" s="21">
        <f>E448</f>
        <v>4400000</v>
      </c>
    </row>
    <row r="448" spans="1:5" ht="31.5">
      <c r="A448" s="30" t="s">
        <v>27</v>
      </c>
      <c r="B448" s="19" t="s">
        <v>317</v>
      </c>
      <c r="C448" s="19">
        <v>240</v>
      </c>
      <c r="D448" s="21">
        <v>4000000</v>
      </c>
      <c r="E448" s="21">
        <v>4400000</v>
      </c>
    </row>
    <row r="449" spans="1:5" ht="47.25">
      <c r="A449" s="60" t="s">
        <v>318</v>
      </c>
      <c r="B449" s="15" t="s">
        <v>319</v>
      </c>
      <c r="C449" s="15"/>
      <c r="D449" s="17">
        <f>D450</f>
        <v>62852084.78</v>
      </c>
      <c r="E449" s="17">
        <f>E450</f>
        <v>5500000</v>
      </c>
    </row>
    <row r="450" spans="1:5" ht="47.25">
      <c r="A450" s="28" t="s">
        <v>320</v>
      </c>
      <c r="B450" s="19" t="s">
        <v>319</v>
      </c>
      <c r="C450" s="19"/>
      <c r="D450" s="21">
        <f>D451+D454</f>
        <v>62852084.78</v>
      </c>
      <c r="E450" s="21">
        <f>E451+E454</f>
        <v>5500000</v>
      </c>
    </row>
    <row r="451" spans="1:5" ht="31.5">
      <c r="A451" s="30" t="s">
        <v>321</v>
      </c>
      <c r="B451" s="19" t="s">
        <v>322</v>
      </c>
      <c r="C451" s="19"/>
      <c r="D451" s="21">
        <f>D452</f>
        <v>5500000</v>
      </c>
      <c r="E451" s="21">
        <f>E452</f>
        <v>5500000</v>
      </c>
    </row>
    <row r="452" spans="1:5" ht="31.5">
      <c r="A452" s="30" t="s">
        <v>13</v>
      </c>
      <c r="B452" s="19" t="s">
        <v>322</v>
      </c>
      <c r="C452" s="19">
        <v>600</v>
      </c>
      <c r="D452" s="21">
        <f>D453</f>
        <v>5500000</v>
      </c>
      <c r="E452" s="21">
        <f>E453</f>
        <v>5500000</v>
      </c>
    </row>
    <row r="453" spans="1:5" ht="15.75">
      <c r="A453" s="30" t="s">
        <v>14</v>
      </c>
      <c r="B453" s="19" t="s">
        <v>322</v>
      </c>
      <c r="C453" s="19">
        <v>610</v>
      </c>
      <c r="D453" s="21">
        <v>5500000</v>
      </c>
      <c r="E453" s="21">
        <v>5500000</v>
      </c>
    </row>
    <row r="454" spans="1:5" ht="63">
      <c r="A454" s="26" t="s">
        <v>323</v>
      </c>
      <c r="B454" s="24" t="s">
        <v>324</v>
      </c>
      <c r="C454" s="24"/>
      <c r="D454" s="25">
        <f>D455</f>
        <v>57352084.78</v>
      </c>
      <c r="E454" s="25">
        <f>E455</f>
        <v>0</v>
      </c>
    </row>
    <row r="455" spans="1:5" ht="31.5">
      <c r="A455" s="26" t="s">
        <v>32</v>
      </c>
      <c r="B455" s="24" t="s">
        <v>324</v>
      </c>
      <c r="C455" s="24">
        <v>400</v>
      </c>
      <c r="D455" s="25">
        <f>D456</f>
        <v>57352084.78</v>
      </c>
      <c r="E455" s="25">
        <f>E456</f>
        <v>0</v>
      </c>
    </row>
    <row r="456" spans="1:5" ht="15.75">
      <c r="A456" s="28" t="s">
        <v>34</v>
      </c>
      <c r="B456" s="24" t="s">
        <v>324</v>
      </c>
      <c r="C456" s="24">
        <v>410</v>
      </c>
      <c r="D456" s="25">
        <f>56778563.93+573520.85</f>
        <v>57352084.78</v>
      </c>
      <c r="E456" s="25">
        <v>0</v>
      </c>
    </row>
    <row r="457" spans="1:256" s="27" customFormat="1" ht="47.25">
      <c r="A457" s="14" t="s">
        <v>325</v>
      </c>
      <c r="B457" s="15" t="s">
        <v>326</v>
      </c>
      <c r="C457" s="15"/>
      <c r="D457" s="17">
        <f>D458+D469</f>
        <v>47899000</v>
      </c>
      <c r="E457" s="17">
        <f>E458+E469</f>
        <v>49825000</v>
      </c>
      <c r="IT457" s="45"/>
      <c r="IU457" s="45"/>
      <c r="IV457" s="45"/>
    </row>
    <row r="458" spans="1:5" ht="31.5">
      <c r="A458" s="18" t="s">
        <v>327</v>
      </c>
      <c r="B458" s="19" t="s">
        <v>328</v>
      </c>
      <c r="C458" s="19"/>
      <c r="D458" s="21">
        <f>D459+D466</f>
        <v>40225000</v>
      </c>
      <c r="E458" s="21">
        <f>E459+E466</f>
        <v>41935000</v>
      </c>
    </row>
    <row r="459" spans="1:5" ht="63">
      <c r="A459" s="18" t="s">
        <v>329</v>
      </c>
      <c r="B459" s="19" t="s">
        <v>330</v>
      </c>
      <c r="C459" s="19"/>
      <c r="D459" s="21">
        <f>SUM(D460,D462,D464)</f>
        <v>39195000</v>
      </c>
      <c r="E459" s="21">
        <f>SUM(E460,E462,E464)</f>
        <v>40855000</v>
      </c>
    </row>
    <row r="460" spans="1:5" ht="78.75">
      <c r="A460" s="36" t="s">
        <v>87</v>
      </c>
      <c r="B460" s="19" t="s">
        <v>330</v>
      </c>
      <c r="C460" s="19">
        <v>100</v>
      </c>
      <c r="D460" s="21">
        <f>D461</f>
        <v>34580000</v>
      </c>
      <c r="E460" s="21">
        <f>E461</f>
        <v>36000000</v>
      </c>
    </row>
    <row r="461" spans="1:5" ht="15.75">
      <c r="A461" s="36" t="s">
        <v>98</v>
      </c>
      <c r="B461" s="19" t="s">
        <v>330</v>
      </c>
      <c r="C461" s="19">
        <v>110</v>
      </c>
      <c r="D461" s="21">
        <v>34580000</v>
      </c>
      <c r="E461" s="21">
        <v>36000000</v>
      </c>
    </row>
    <row r="462" spans="1:5" ht="31.5">
      <c r="A462" s="30" t="s">
        <v>26</v>
      </c>
      <c r="B462" s="19" t="s">
        <v>330</v>
      </c>
      <c r="C462" s="19">
        <v>200</v>
      </c>
      <c r="D462" s="21">
        <f>D463</f>
        <v>4560000</v>
      </c>
      <c r="E462" s="21">
        <f>E463</f>
        <v>4800000</v>
      </c>
    </row>
    <row r="463" spans="1:5" ht="31.5">
      <c r="A463" s="30" t="s">
        <v>27</v>
      </c>
      <c r="B463" s="19" t="s">
        <v>330</v>
      </c>
      <c r="C463" s="19">
        <v>240</v>
      </c>
      <c r="D463" s="21">
        <v>4560000</v>
      </c>
      <c r="E463" s="21">
        <v>4800000</v>
      </c>
    </row>
    <row r="464" spans="1:5" s="27" customFormat="1" ht="15.75">
      <c r="A464" s="30" t="s">
        <v>16</v>
      </c>
      <c r="B464" s="19" t="s">
        <v>330</v>
      </c>
      <c r="C464" s="19">
        <v>800</v>
      </c>
      <c r="D464" s="21">
        <f>D465</f>
        <v>55000</v>
      </c>
      <c r="E464" s="21">
        <f>E465</f>
        <v>55000</v>
      </c>
    </row>
    <row r="465" spans="1:5" s="27" customFormat="1" ht="15.75">
      <c r="A465" s="30" t="s">
        <v>94</v>
      </c>
      <c r="B465" s="19" t="s">
        <v>330</v>
      </c>
      <c r="C465" s="19">
        <v>850</v>
      </c>
      <c r="D465" s="21">
        <v>55000</v>
      </c>
      <c r="E465" s="21">
        <v>55000</v>
      </c>
    </row>
    <row r="466" spans="1:5" s="27" customFormat="1" ht="31.5">
      <c r="A466" s="18" t="s">
        <v>331</v>
      </c>
      <c r="B466" s="19" t="s">
        <v>332</v>
      </c>
      <c r="C466" s="19"/>
      <c r="D466" s="21">
        <f>D467</f>
        <v>1030000</v>
      </c>
      <c r="E466" s="21">
        <f>E467</f>
        <v>1080000</v>
      </c>
    </row>
    <row r="467" spans="1:5" ht="31.5">
      <c r="A467" s="30" t="s">
        <v>26</v>
      </c>
      <c r="B467" s="19" t="s">
        <v>332</v>
      </c>
      <c r="C467" s="19">
        <v>200</v>
      </c>
      <c r="D467" s="21">
        <f>D468</f>
        <v>1030000</v>
      </c>
      <c r="E467" s="21">
        <f>E468</f>
        <v>1080000</v>
      </c>
    </row>
    <row r="468" spans="1:5" ht="31.5">
      <c r="A468" s="30" t="s">
        <v>27</v>
      </c>
      <c r="B468" s="19" t="s">
        <v>332</v>
      </c>
      <c r="C468" s="19">
        <v>240</v>
      </c>
      <c r="D468" s="21">
        <v>1030000</v>
      </c>
      <c r="E468" s="21">
        <v>1080000</v>
      </c>
    </row>
    <row r="469" spans="1:5" ht="47.25">
      <c r="A469" s="18" t="s">
        <v>333</v>
      </c>
      <c r="B469" s="19" t="s">
        <v>334</v>
      </c>
      <c r="C469" s="19"/>
      <c r="D469" s="21">
        <f>D470+D473+D476+D479+D482</f>
        <v>7674000</v>
      </c>
      <c r="E469" s="21">
        <f>E470+E473+E476+E479+E482</f>
        <v>7890000</v>
      </c>
    </row>
    <row r="470" spans="1:5" ht="31.5">
      <c r="A470" s="18" t="s">
        <v>335</v>
      </c>
      <c r="B470" s="19" t="s">
        <v>336</v>
      </c>
      <c r="C470" s="19"/>
      <c r="D470" s="21">
        <f>D471</f>
        <v>800000</v>
      </c>
      <c r="E470" s="21">
        <f>E471</f>
        <v>800000</v>
      </c>
    </row>
    <row r="471" spans="1:5" ht="31.5">
      <c r="A471" s="28" t="s">
        <v>13</v>
      </c>
      <c r="B471" s="19" t="s">
        <v>336</v>
      </c>
      <c r="C471" s="19">
        <v>600</v>
      </c>
      <c r="D471" s="21">
        <f>D472</f>
        <v>800000</v>
      </c>
      <c r="E471" s="21">
        <f>E472</f>
        <v>800000</v>
      </c>
    </row>
    <row r="472" spans="1:5" ht="15.75">
      <c r="A472" s="28" t="s">
        <v>14</v>
      </c>
      <c r="B472" s="19" t="s">
        <v>336</v>
      </c>
      <c r="C472" s="19">
        <v>610</v>
      </c>
      <c r="D472" s="21">
        <v>800000</v>
      </c>
      <c r="E472" s="21">
        <v>800000</v>
      </c>
    </row>
    <row r="473" spans="1:5" ht="31.5">
      <c r="A473" s="18" t="s">
        <v>337</v>
      </c>
      <c r="B473" s="19" t="s">
        <v>338</v>
      </c>
      <c r="C473" s="19"/>
      <c r="D473" s="21">
        <f>D474</f>
        <v>5434000</v>
      </c>
      <c r="E473" s="21">
        <f>E474</f>
        <v>5650000</v>
      </c>
    </row>
    <row r="474" spans="1:5" ht="31.5">
      <c r="A474" s="30" t="s">
        <v>26</v>
      </c>
      <c r="B474" s="19" t="s">
        <v>338</v>
      </c>
      <c r="C474" s="19">
        <v>200</v>
      </c>
      <c r="D474" s="21">
        <f>D475</f>
        <v>5434000</v>
      </c>
      <c r="E474" s="21">
        <f>E475</f>
        <v>5650000</v>
      </c>
    </row>
    <row r="475" spans="1:5" ht="31.5">
      <c r="A475" s="30" t="s">
        <v>27</v>
      </c>
      <c r="B475" s="19" t="s">
        <v>338</v>
      </c>
      <c r="C475" s="19">
        <v>240</v>
      </c>
      <c r="D475" s="21">
        <v>5434000</v>
      </c>
      <c r="E475" s="21">
        <v>5650000</v>
      </c>
    </row>
    <row r="476" spans="1:5" ht="31.5">
      <c r="A476" s="18" t="s">
        <v>339</v>
      </c>
      <c r="B476" s="19" t="s">
        <v>340</v>
      </c>
      <c r="C476" s="19"/>
      <c r="D476" s="21">
        <f>D477</f>
        <v>350000</v>
      </c>
      <c r="E476" s="21">
        <f>E477</f>
        <v>350000</v>
      </c>
    </row>
    <row r="477" spans="1:5" ht="31.5">
      <c r="A477" s="30" t="s">
        <v>13</v>
      </c>
      <c r="B477" s="19" t="s">
        <v>340</v>
      </c>
      <c r="C477" s="19">
        <v>600</v>
      </c>
      <c r="D477" s="21">
        <f>D478</f>
        <v>350000</v>
      </c>
      <c r="E477" s="21">
        <f>E478</f>
        <v>350000</v>
      </c>
    </row>
    <row r="478" spans="1:5" ht="47.25">
      <c r="A478" s="28" t="s">
        <v>15</v>
      </c>
      <c r="B478" s="19" t="s">
        <v>340</v>
      </c>
      <c r="C478" s="19">
        <v>630</v>
      </c>
      <c r="D478" s="21">
        <v>350000</v>
      </c>
      <c r="E478" s="21">
        <v>350000</v>
      </c>
    </row>
    <row r="479" spans="1:5" ht="31.5">
      <c r="A479" s="18" t="s">
        <v>341</v>
      </c>
      <c r="B479" s="19" t="s">
        <v>342</v>
      </c>
      <c r="C479" s="19"/>
      <c r="D479" s="21">
        <f>D480</f>
        <v>150000</v>
      </c>
      <c r="E479" s="21">
        <f>E480</f>
        <v>150000</v>
      </c>
    </row>
    <row r="480" spans="1:5" ht="31.5">
      <c r="A480" s="28" t="s">
        <v>13</v>
      </c>
      <c r="B480" s="19" t="s">
        <v>342</v>
      </c>
      <c r="C480" s="19">
        <v>600</v>
      </c>
      <c r="D480" s="21">
        <f>D481</f>
        <v>150000</v>
      </c>
      <c r="E480" s="21">
        <f>E481</f>
        <v>150000</v>
      </c>
    </row>
    <row r="481" spans="1:5" ht="15.75">
      <c r="A481" s="28" t="s">
        <v>14</v>
      </c>
      <c r="B481" s="19" t="s">
        <v>342</v>
      </c>
      <c r="C481" s="19">
        <v>610</v>
      </c>
      <c r="D481" s="21">
        <v>150000</v>
      </c>
      <c r="E481" s="21">
        <v>150000</v>
      </c>
    </row>
    <row r="482" spans="1:5" ht="47.25">
      <c r="A482" s="18" t="s">
        <v>343</v>
      </c>
      <c r="B482" s="19" t="s">
        <v>344</v>
      </c>
      <c r="C482" s="19"/>
      <c r="D482" s="21">
        <f>D483</f>
        <v>940000</v>
      </c>
      <c r="E482" s="21">
        <f>E483</f>
        <v>940000</v>
      </c>
    </row>
    <row r="483" spans="1:5" ht="31.5">
      <c r="A483" s="30" t="s">
        <v>13</v>
      </c>
      <c r="B483" s="19" t="s">
        <v>344</v>
      </c>
      <c r="C483" s="19">
        <v>600</v>
      </c>
      <c r="D483" s="21">
        <f>D484</f>
        <v>940000</v>
      </c>
      <c r="E483" s="21">
        <f>E484</f>
        <v>940000</v>
      </c>
    </row>
    <row r="484" spans="1:5" ht="47.25">
      <c r="A484" s="28" t="s">
        <v>15</v>
      </c>
      <c r="B484" s="19" t="s">
        <v>344</v>
      </c>
      <c r="C484" s="19">
        <v>630</v>
      </c>
      <c r="D484" s="21">
        <v>940000</v>
      </c>
      <c r="E484" s="21">
        <v>940000</v>
      </c>
    </row>
    <row r="485" spans="1:256" s="27" customFormat="1" ht="47.25">
      <c r="A485" s="14" t="s">
        <v>345</v>
      </c>
      <c r="B485" s="15" t="s">
        <v>346</v>
      </c>
      <c r="C485" s="15"/>
      <c r="D485" s="17">
        <f>SUM(D486,D496)</f>
        <v>23727298.53</v>
      </c>
      <c r="E485" s="17">
        <f>SUM(E486,E496)</f>
        <v>23750191.7</v>
      </c>
      <c r="IT485" s="45"/>
      <c r="IU485" s="45"/>
      <c r="IV485" s="45"/>
    </row>
    <row r="486" spans="1:5" ht="31.5">
      <c r="A486" s="28" t="s">
        <v>347</v>
      </c>
      <c r="B486" s="19" t="s">
        <v>348</v>
      </c>
      <c r="C486" s="19"/>
      <c r="D486" s="21">
        <f>SUM(D487,D490,D493)</f>
        <v>2127298.5300000003</v>
      </c>
      <c r="E486" s="21">
        <f>SUM(E487,E490,E493)</f>
        <v>2150191.7</v>
      </c>
    </row>
    <row r="487" spans="1:5" ht="31.5">
      <c r="A487" s="28" t="s">
        <v>349</v>
      </c>
      <c r="B487" s="19" t="s">
        <v>350</v>
      </c>
      <c r="C487" s="19"/>
      <c r="D487" s="21">
        <f>D488</f>
        <v>600000</v>
      </c>
      <c r="E487" s="21">
        <f>E488</f>
        <v>600000</v>
      </c>
    </row>
    <row r="488" spans="1:5" ht="15.75">
      <c r="A488" s="28" t="s">
        <v>16</v>
      </c>
      <c r="B488" s="19" t="s">
        <v>350</v>
      </c>
      <c r="C488" s="19">
        <v>800</v>
      </c>
      <c r="D488" s="21">
        <f>D489</f>
        <v>600000</v>
      </c>
      <c r="E488" s="21">
        <f>E489</f>
        <v>600000</v>
      </c>
    </row>
    <row r="489" spans="1:5" ht="63">
      <c r="A489" s="28" t="s">
        <v>17</v>
      </c>
      <c r="B489" s="19" t="s">
        <v>350</v>
      </c>
      <c r="C489" s="19">
        <v>810</v>
      </c>
      <c r="D489" s="21">
        <f>500000+100000</f>
        <v>600000</v>
      </c>
      <c r="E489" s="21">
        <f>500000+100000</f>
        <v>600000</v>
      </c>
    </row>
    <row r="490" spans="1:5" ht="78.75">
      <c r="A490" s="28" t="s">
        <v>351</v>
      </c>
      <c r="B490" s="19" t="s">
        <v>352</v>
      </c>
      <c r="C490" s="19"/>
      <c r="D490" s="21">
        <f>D491</f>
        <v>1427298.53</v>
      </c>
      <c r="E490" s="21">
        <f>E491</f>
        <v>1450191.7</v>
      </c>
    </row>
    <row r="491" spans="1:5" ht="15.75">
      <c r="A491" s="28" t="s">
        <v>16</v>
      </c>
      <c r="B491" s="19" t="s">
        <v>352</v>
      </c>
      <c r="C491" s="19">
        <v>800</v>
      </c>
      <c r="D491" s="21">
        <f>D492</f>
        <v>1427298.53</v>
      </c>
      <c r="E491" s="21">
        <f>E492</f>
        <v>1450191.7</v>
      </c>
    </row>
    <row r="492" spans="1:5" ht="63">
      <c r="A492" s="28" t="s">
        <v>17</v>
      </c>
      <c r="B492" s="19" t="s">
        <v>352</v>
      </c>
      <c r="C492" s="19">
        <v>810</v>
      </c>
      <c r="D492" s="21">
        <f>1327298.53+100000</f>
        <v>1427298.53</v>
      </c>
      <c r="E492" s="21">
        <f>1350191.7+100000</f>
        <v>1450191.7</v>
      </c>
    </row>
    <row r="493" spans="1:5" ht="47.25">
      <c r="A493" s="28" t="s">
        <v>353</v>
      </c>
      <c r="B493" s="19" t="s">
        <v>354</v>
      </c>
      <c r="C493" s="19"/>
      <c r="D493" s="21">
        <f>D494</f>
        <v>100000</v>
      </c>
      <c r="E493" s="21">
        <f>E494</f>
        <v>100000</v>
      </c>
    </row>
    <row r="494" spans="1:5" ht="31.5">
      <c r="A494" s="34" t="s">
        <v>26</v>
      </c>
      <c r="B494" s="24" t="s">
        <v>354</v>
      </c>
      <c r="C494" s="24">
        <v>200</v>
      </c>
      <c r="D494" s="25">
        <f>D495</f>
        <v>100000</v>
      </c>
      <c r="E494" s="25">
        <f>E495</f>
        <v>100000</v>
      </c>
    </row>
    <row r="495" spans="1:5" ht="31.5">
      <c r="A495" s="34" t="s">
        <v>27</v>
      </c>
      <c r="B495" s="24" t="s">
        <v>354</v>
      </c>
      <c r="C495" s="24">
        <v>240</v>
      </c>
      <c r="D495" s="25">
        <v>100000</v>
      </c>
      <c r="E495" s="25">
        <v>100000</v>
      </c>
    </row>
    <row r="496" spans="1:5" ht="31.5">
      <c r="A496" s="28" t="s">
        <v>355</v>
      </c>
      <c r="B496" s="19" t="s">
        <v>356</v>
      </c>
      <c r="C496" s="19"/>
      <c r="D496" s="21">
        <f>SUM(D497,D500,D503)</f>
        <v>21600000</v>
      </c>
      <c r="E496" s="21">
        <f>SUM(E497,E500,E503)</f>
        <v>21600000</v>
      </c>
    </row>
    <row r="497" spans="1:5" ht="47.25">
      <c r="A497" s="28" t="s">
        <v>357</v>
      </c>
      <c r="B497" s="19" t="s">
        <v>358</v>
      </c>
      <c r="C497" s="19"/>
      <c r="D497" s="21">
        <f>SUM(D498)</f>
        <v>1500000</v>
      </c>
      <c r="E497" s="21">
        <f>SUM(E498)</f>
        <v>1500000</v>
      </c>
    </row>
    <row r="498" spans="1:5" ht="31.5">
      <c r="A498" s="30" t="s">
        <v>13</v>
      </c>
      <c r="B498" s="19" t="s">
        <v>358</v>
      </c>
      <c r="C498" s="19">
        <v>600</v>
      </c>
      <c r="D498" s="21">
        <f>D499</f>
        <v>1500000</v>
      </c>
      <c r="E498" s="21">
        <f>E499</f>
        <v>1500000</v>
      </c>
    </row>
    <row r="499" spans="1:5" ht="47.25">
      <c r="A499" s="30" t="s">
        <v>15</v>
      </c>
      <c r="B499" s="19" t="s">
        <v>358</v>
      </c>
      <c r="C499" s="19">
        <v>630</v>
      </c>
      <c r="D499" s="21">
        <v>1500000</v>
      </c>
      <c r="E499" s="21">
        <v>1500000</v>
      </c>
    </row>
    <row r="500" spans="1:5" ht="31.5">
      <c r="A500" s="28" t="s">
        <v>359</v>
      </c>
      <c r="B500" s="19" t="s">
        <v>360</v>
      </c>
      <c r="C500" s="19"/>
      <c r="D500" s="21">
        <f>D501</f>
        <v>10100000</v>
      </c>
      <c r="E500" s="21">
        <f>E501</f>
        <v>10100000</v>
      </c>
    </row>
    <row r="501" spans="1:5" ht="15.75">
      <c r="A501" s="28" t="s">
        <v>16</v>
      </c>
      <c r="B501" s="19" t="s">
        <v>360</v>
      </c>
      <c r="C501" s="19">
        <v>800</v>
      </c>
      <c r="D501" s="21">
        <f>D502</f>
        <v>10100000</v>
      </c>
      <c r="E501" s="21">
        <f>E502</f>
        <v>10100000</v>
      </c>
    </row>
    <row r="502" spans="1:5" ht="63">
      <c r="A502" s="28" t="s">
        <v>17</v>
      </c>
      <c r="B502" s="19" t="s">
        <v>360</v>
      </c>
      <c r="C502" s="19">
        <v>810</v>
      </c>
      <c r="D502" s="21">
        <v>10100000</v>
      </c>
      <c r="E502" s="21">
        <v>10100000</v>
      </c>
    </row>
    <row r="503" spans="1:5" ht="141.75">
      <c r="A503" s="61" t="s">
        <v>361</v>
      </c>
      <c r="B503" s="19" t="s">
        <v>362</v>
      </c>
      <c r="C503" s="19"/>
      <c r="D503" s="21">
        <f>D504</f>
        <v>10000000</v>
      </c>
      <c r="E503" s="21">
        <f>E504</f>
        <v>10000000</v>
      </c>
    </row>
    <row r="504" spans="1:5" ht="31.5">
      <c r="A504" s="30" t="s">
        <v>13</v>
      </c>
      <c r="B504" s="19" t="s">
        <v>362</v>
      </c>
      <c r="C504" s="19">
        <v>600</v>
      </c>
      <c r="D504" s="21">
        <f>D505</f>
        <v>10000000</v>
      </c>
      <c r="E504" s="21">
        <f>E505</f>
        <v>10000000</v>
      </c>
    </row>
    <row r="505" spans="1:5" ht="47.25">
      <c r="A505" s="30" t="s">
        <v>15</v>
      </c>
      <c r="B505" s="19" t="s">
        <v>362</v>
      </c>
      <c r="C505" s="19">
        <v>630</v>
      </c>
      <c r="D505" s="21">
        <v>10000000</v>
      </c>
      <c r="E505" s="21">
        <v>10000000</v>
      </c>
    </row>
    <row r="506" spans="1:256" s="27" customFormat="1" ht="47.25">
      <c r="A506" s="14" t="s">
        <v>363</v>
      </c>
      <c r="B506" s="15" t="s">
        <v>364</v>
      </c>
      <c r="C506" s="15"/>
      <c r="D506" s="17">
        <f>D507+D517</f>
        <v>58180843.83</v>
      </c>
      <c r="E506" s="17">
        <f>E507+E517</f>
        <v>57081688.39</v>
      </c>
      <c r="IT506" s="45"/>
      <c r="IU506" s="45"/>
      <c r="IV506" s="45"/>
    </row>
    <row r="507" spans="1:5" ht="31.5">
      <c r="A507" s="28" t="s">
        <v>365</v>
      </c>
      <c r="B507" s="19" t="s">
        <v>366</v>
      </c>
      <c r="C507" s="19"/>
      <c r="D507" s="21">
        <f>SUM(D508,D511,D514)</f>
        <v>6660033</v>
      </c>
      <c r="E507" s="21">
        <f>SUM(E508,E511,E514)</f>
        <v>3550012.6</v>
      </c>
    </row>
    <row r="508" spans="1:5" ht="63">
      <c r="A508" s="26" t="s">
        <v>367</v>
      </c>
      <c r="B508" s="24" t="s">
        <v>368</v>
      </c>
      <c r="C508" s="24"/>
      <c r="D508" s="25">
        <f>D509</f>
        <v>5110033</v>
      </c>
      <c r="E508" s="25">
        <f>E509</f>
        <v>2000012.6</v>
      </c>
    </row>
    <row r="509" spans="1:5" ht="31.5">
      <c r="A509" s="34" t="s">
        <v>26</v>
      </c>
      <c r="B509" s="24" t="s">
        <v>368</v>
      </c>
      <c r="C509" s="24">
        <v>200</v>
      </c>
      <c r="D509" s="25">
        <f>D510</f>
        <v>5110033</v>
      </c>
      <c r="E509" s="25">
        <f>E510</f>
        <v>2000012.6</v>
      </c>
    </row>
    <row r="510" spans="1:5" ht="31.5">
      <c r="A510" s="34" t="s">
        <v>27</v>
      </c>
      <c r="B510" s="24" t="s">
        <v>368</v>
      </c>
      <c r="C510" s="24">
        <v>240</v>
      </c>
      <c r="D510" s="25">
        <f>4045102+1064931</f>
        <v>5110033</v>
      </c>
      <c r="E510" s="25">
        <f>1583210+416802.6</f>
        <v>2000012.6</v>
      </c>
    </row>
    <row r="511" spans="1:5" ht="47.25">
      <c r="A511" s="28" t="s">
        <v>369</v>
      </c>
      <c r="B511" s="19" t="s">
        <v>370</v>
      </c>
      <c r="C511" s="19"/>
      <c r="D511" s="21">
        <f>D512</f>
        <v>300000</v>
      </c>
      <c r="E511" s="21">
        <f>E512</f>
        <v>300000</v>
      </c>
    </row>
    <row r="512" spans="1:5" ht="31.5">
      <c r="A512" s="30" t="s">
        <v>26</v>
      </c>
      <c r="B512" s="19" t="s">
        <v>370</v>
      </c>
      <c r="C512" s="19">
        <v>200</v>
      </c>
      <c r="D512" s="21">
        <f>D513</f>
        <v>300000</v>
      </c>
      <c r="E512" s="21">
        <f>E513</f>
        <v>300000</v>
      </c>
    </row>
    <row r="513" spans="1:5" ht="31.5">
      <c r="A513" s="30" t="s">
        <v>27</v>
      </c>
      <c r="B513" s="19" t="s">
        <v>370</v>
      </c>
      <c r="C513" s="19">
        <v>240</v>
      </c>
      <c r="D513" s="21">
        <v>300000</v>
      </c>
      <c r="E513" s="21">
        <v>300000</v>
      </c>
    </row>
    <row r="514" spans="1:5" s="27" customFormat="1" ht="31.5">
      <c r="A514" s="28" t="s">
        <v>371</v>
      </c>
      <c r="B514" s="19" t="s">
        <v>372</v>
      </c>
      <c r="C514" s="19"/>
      <c r="D514" s="21">
        <f>D515</f>
        <v>1250000</v>
      </c>
      <c r="E514" s="21">
        <f>E515</f>
        <v>1250000</v>
      </c>
    </row>
    <row r="515" spans="1:5" s="27" customFormat="1" ht="31.5">
      <c r="A515" s="30" t="s">
        <v>26</v>
      </c>
      <c r="B515" s="19" t="s">
        <v>372</v>
      </c>
      <c r="C515" s="19">
        <v>200</v>
      </c>
      <c r="D515" s="21">
        <f>D516</f>
        <v>1250000</v>
      </c>
      <c r="E515" s="21">
        <f>E516</f>
        <v>1250000</v>
      </c>
    </row>
    <row r="516" spans="1:5" s="27" customFormat="1" ht="31.5">
      <c r="A516" s="30" t="s">
        <v>27</v>
      </c>
      <c r="B516" s="19" t="s">
        <v>372</v>
      </c>
      <c r="C516" s="19">
        <v>240</v>
      </c>
      <c r="D516" s="21">
        <v>1250000</v>
      </c>
      <c r="E516" s="21">
        <v>1250000</v>
      </c>
    </row>
    <row r="517" spans="1:5" s="27" customFormat="1" ht="47.25">
      <c r="A517" s="30" t="s">
        <v>373</v>
      </c>
      <c r="B517" s="19" t="s">
        <v>374</v>
      </c>
      <c r="C517" s="19"/>
      <c r="D517" s="21">
        <f>D518+D525+D528</f>
        <v>51520810.83</v>
      </c>
      <c r="E517" s="21">
        <f>E518+E525+E528</f>
        <v>53531675.79</v>
      </c>
    </row>
    <row r="518" spans="1:5" s="27" customFormat="1" ht="63">
      <c r="A518" s="28" t="s">
        <v>375</v>
      </c>
      <c r="B518" s="19" t="s">
        <v>376</v>
      </c>
      <c r="C518" s="19"/>
      <c r="D518" s="21">
        <f>SUM(D519,D521,D523)</f>
        <v>50239480</v>
      </c>
      <c r="E518" s="21">
        <f>SUM(E519,E521,E523)</f>
        <v>52318700</v>
      </c>
    </row>
    <row r="519" spans="1:5" s="27" customFormat="1" ht="78.75">
      <c r="A519" s="36" t="s">
        <v>87</v>
      </c>
      <c r="B519" s="19" t="s">
        <v>376</v>
      </c>
      <c r="C519" s="19">
        <v>100</v>
      </c>
      <c r="D519" s="21">
        <f>D520</f>
        <v>45322000</v>
      </c>
      <c r="E519" s="21">
        <f>E520</f>
        <v>47135000</v>
      </c>
    </row>
    <row r="520" spans="1:5" s="22" customFormat="1" ht="15.75">
      <c r="A520" s="36" t="s">
        <v>98</v>
      </c>
      <c r="B520" s="19" t="s">
        <v>376</v>
      </c>
      <c r="C520" s="19">
        <v>110</v>
      </c>
      <c r="D520" s="21">
        <v>45322000</v>
      </c>
      <c r="E520" s="21">
        <v>47135000</v>
      </c>
    </row>
    <row r="521" spans="1:5" s="22" customFormat="1" ht="31.5">
      <c r="A521" s="30" t="s">
        <v>26</v>
      </c>
      <c r="B521" s="19" t="s">
        <v>376</v>
      </c>
      <c r="C521" s="19">
        <v>200</v>
      </c>
      <c r="D521" s="21">
        <f>D522</f>
        <v>4767480</v>
      </c>
      <c r="E521" s="21">
        <f>E522</f>
        <v>5033700</v>
      </c>
    </row>
    <row r="522" spans="1:5" s="27" customFormat="1" ht="31.5">
      <c r="A522" s="30" t="s">
        <v>27</v>
      </c>
      <c r="B522" s="19" t="s">
        <v>376</v>
      </c>
      <c r="C522" s="19">
        <v>240</v>
      </c>
      <c r="D522" s="21">
        <v>4767480</v>
      </c>
      <c r="E522" s="21">
        <v>5033700</v>
      </c>
    </row>
    <row r="523" spans="1:5" s="27" customFormat="1" ht="15.75">
      <c r="A523" s="30" t="s">
        <v>16</v>
      </c>
      <c r="B523" s="19" t="s">
        <v>376</v>
      </c>
      <c r="C523" s="19">
        <v>800</v>
      </c>
      <c r="D523" s="21">
        <f>D524</f>
        <v>150000</v>
      </c>
      <c r="E523" s="21">
        <f>E524</f>
        <v>150000</v>
      </c>
    </row>
    <row r="524" spans="1:5" s="22" customFormat="1" ht="15.75">
      <c r="A524" s="30" t="s">
        <v>94</v>
      </c>
      <c r="B524" s="19" t="s">
        <v>376</v>
      </c>
      <c r="C524" s="19">
        <v>850</v>
      </c>
      <c r="D524" s="21">
        <v>150000</v>
      </c>
      <c r="E524" s="21">
        <v>150000</v>
      </c>
    </row>
    <row r="525" spans="1:5" s="27" customFormat="1" ht="63">
      <c r="A525" s="30" t="s">
        <v>377</v>
      </c>
      <c r="B525" s="19" t="s">
        <v>378</v>
      </c>
      <c r="C525" s="19"/>
      <c r="D525" s="21">
        <f>D526</f>
        <v>992527.5</v>
      </c>
      <c r="E525" s="21">
        <f>E526</f>
        <v>1005913.57</v>
      </c>
    </row>
    <row r="526" spans="1:5" s="27" customFormat="1" ht="31.5">
      <c r="A526" s="30" t="s">
        <v>26</v>
      </c>
      <c r="B526" s="19" t="s">
        <v>378</v>
      </c>
      <c r="C526" s="19">
        <v>200</v>
      </c>
      <c r="D526" s="21">
        <f>D527</f>
        <v>992527.5</v>
      </c>
      <c r="E526" s="21">
        <f>E527</f>
        <v>1005913.57</v>
      </c>
    </row>
    <row r="527" spans="1:5" s="22" customFormat="1" ht="31.5">
      <c r="A527" s="30" t="s">
        <v>27</v>
      </c>
      <c r="B527" s="19" t="s">
        <v>378</v>
      </c>
      <c r="C527" s="19">
        <v>240</v>
      </c>
      <c r="D527" s="21">
        <v>992527.5</v>
      </c>
      <c r="E527" s="21">
        <v>1005913.57</v>
      </c>
    </row>
    <row r="528" spans="1:5" s="22" customFormat="1" ht="47.25">
      <c r="A528" s="34" t="s">
        <v>379</v>
      </c>
      <c r="B528" s="24" t="s">
        <v>380</v>
      </c>
      <c r="C528" s="24"/>
      <c r="D528" s="25">
        <f>D529</f>
        <v>288803.33</v>
      </c>
      <c r="E528" s="25">
        <f>E529</f>
        <v>207062.22</v>
      </c>
    </row>
    <row r="529" spans="1:5" s="22" customFormat="1" ht="15.75">
      <c r="A529" s="30" t="s">
        <v>28</v>
      </c>
      <c r="B529" s="24" t="s">
        <v>380</v>
      </c>
      <c r="C529" s="24">
        <v>300</v>
      </c>
      <c r="D529" s="25">
        <f>D530</f>
        <v>288803.33</v>
      </c>
      <c r="E529" s="25">
        <f>E530</f>
        <v>207062.22</v>
      </c>
    </row>
    <row r="530" spans="1:5" s="22" customFormat="1" ht="15.75">
      <c r="A530" s="34" t="s">
        <v>381</v>
      </c>
      <c r="B530" s="24" t="s">
        <v>380</v>
      </c>
      <c r="C530" s="24">
        <v>360</v>
      </c>
      <c r="D530" s="25">
        <f>259923+28880.33</f>
        <v>288803.33</v>
      </c>
      <c r="E530" s="25">
        <f>186356+20706.22</f>
        <v>207062.22</v>
      </c>
    </row>
    <row r="531" spans="1:5" s="27" customFormat="1" ht="31.5">
      <c r="A531" s="14" t="s">
        <v>382</v>
      </c>
      <c r="B531" s="15" t="s">
        <v>383</v>
      </c>
      <c r="C531" s="15"/>
      <c r="D531" s="17">
        <f>SUM(D532,D535)</f>
        <v>2700000</v>
      </c>
      <c r="E531" s="17">
        <f>SUM(E532,E535)</f>
        <v>2700000</v>
      </c>
    </row>
    <row r="532" spans="1:5" s="22" customFormat="1" ht="15.75">
      <c r="A532" s="28" t="s">
        <v>384</v>
      </c>
      <c r="B532" s="19" t="s">
        <v>385</v>
      </c>
      <c r="C532" s="19"/>
      <c r="D532" s="21">
        <f>D533</f>
        <v>1800000</v>
      </c>
      <c r="E532" s="21">
        <f>E533</f>
        <v>1800000</v>
      </c>
    </row>
    <row r="533" spans="1:5" s="22" customFormat="1" ht="31.5">
      <c r="A533" s="30" t="s">
        <v>13</v>
      </c>
      <c r="B533" s="19" t="s">
        <v>385</v>
      </c>
      <c r="C533" s="19">
        <v>600</v>
      </c>
      <c r="D533" s="21">
        <f>D534</f>
        <v>1800000</v>
      </c>
      <c r="E533" s="21">
        <f>E534</f>
        <v>1800000</v>
      </c>
    </row>
    <row r="534" spans="1:5" s="22" customFormat="1" ht="47.25">
      <c r="A534" s="28" t="s">
        <v>15</v>
      </c>
      <c r="B534" s="19" t="s">
        <v>385</v>
      </c>
      <c r="C534" s="19">
        <v>630</v>
      </c>
      <c r="D534" s="21">
        <v>1800000</v>
      </c>
      <c r="E534" s="21">
        <v>1800000</v>
      </c>
    </row>
    <row r="535" spans="1:5" s="22" customFormat="1" ht="47.25">
      <c r="A535" s="30" t="s">
        <v>386</v>
      </c>
      <c r="B535" s="19" t="s">
        <v>387</v>
      </c>
      <c r="C535" s="19"/>
      <c r="D535" s="21">
        <f>D536</f>
        <v>900000</v>
      </c>
      <c r="E535" s="21">
        <f>E536</f>
        <v>900000</v>
      </c>
    </row>
    <row r="536" spans="1:5" s="27" customFormat="1" ht="31.5">
      <c r="A536" s="30" t="s">
        <v>13</v>
      </c>
      <c r="B536" s="19" t="s">
        <v>387</v>
      </c>
      <c r="C536" s="19">
        <v>600</v>
      </c>
      <c r="D536" s="21">
        <f>D537</f>
        <v>900000</v>
      </c>
      <c r="E536" s="21">
        <f>E537</f>
        <v>900000</v>
      </c>
    </row>
    <row r="537" spans="1:5" s="22" customFormat="1" ht="47.25">
      <c r="A537" s="28" t="s">
        <v>15</v>
      </c>
      <c r="B537" s="19" t="s">
        <v>387</v>
      </c>
      <c r="C537" s="19">
        <v>630</v>
      </c>
      <c r="D537" s="21">
        <v>900000</v>
      </c>
      <c r="E537" s="21">
        <v>900000</v>
      </c>
    </row>
    <row r="538" spans="1:5" s="27" customFormat="1" ht="47.25">
      <c r="A538" s="60" t="s">
        <v>388</v>
      </c>
      <c r="B538" s="15" t="s">
        <v>389</v>
      </c>
      <c r="C538" s="15"/>
      <c r="D538" s="17">
        <f aca="true" t="shared" si="1" ref="D538:E540">D539</f>
        <v>25000</v>
      </c>
      <c r="E538" s="17">
        <f t="shared" si="1"/>
        <v>25000</v>
      </c>
    </row>
    <row r="539" spans="1:5" s="27" customFormat="1" ht="78.75">
      <c r="A539" s="30" t="s">
        <v>390</v>
      </c>
      <c r="B539" s="19" t="s">
        <v>391</v>
      </c>
      <c r="C539" s="19"/>
      <c r="D539" s="21">
        <f t="shared" si="1"/>
        <v>25000</v>
      </c>
      <c r="E539" s="21">
        <f t="shared" si="1"/>
        <v>25000</v>
      </c>
    </row>
    <row r="540" spans="1:5" s="27" customFormat="1" ht="31.5">
      <c r="A540" s="30" t="s">
        <v>26</v>
      </c>
      <c r="B540" s="19" t="s">
        <v>391</v>
      </c>
      <c r="C540" s="19">
        <v>200</v>
      </c>
      <c r="D540" s="21">
        <f t="shared" si="1"/>
        <v>25000</v>
      </c>
      <c r="E540" s="21">
        <f t="shared" si="1"/>
        <v>25000</v>
      </c>
    </row>
    <row r="541" spans="1:5" s="22" customFormat="1" ht="31.5">
      <c r="A541" s="30" t="s">
        <v>27</v>
      </c>
      <c r="B541" s="19" t="s">
        <v>391</v>
      </c>
      <c r="C541" s="19">
        <v>240</v>
      </c>
      <c r="D541" s="21">
        <v>25000</v>
      </c>
      <c r="E541" s="21">
        <v>25000</v>
      </c>
    </row>
    <row r="542" spans="1:5" s="27" customFormat="1" ht="31.5">
      <c r="A542" s="44" t="s">
        <v>392</v>
      </c>
      <c r="B542" s="48" t="s">
        <v>393</v>
      </c>
      <c r="C542" s="48"/>
      <c r="D542" s="17">
        <f aca="true" t="shared" si="2" ref="D542:E544">D543</f>
        <v>400000</v>
      </c>
      <c r="E542" s="17">
        <f t="shared" si="2"/>
        <v>400000</v>
      </c>
    </row>
    <row r="543" spans="1:5" s="22" customFormat="1" ht="31.5">
      <c r="A543" s="36" t="s">
        <v>394</v>
      </c>
      <c r="B543" s="37" t="s">
        <v>395</v>
      </c>
      <c r="C543" s="37"/>
      <c r="D543" s="21">
        <f t="shared" si="2"/>
        <v>400000</v>
      </c>
      <c r="E543" s="21">
        <f t="shared" si="2"/>
        <v>400000</v>
      </c>
    </row>
    <row r="544" spans="1:5" s="22" customFormat="1" ht="31.5">
      <c r="A544" s="30" t="s">
        <v>26</v>
      </c>
      <c r="B544" s="37" t="s">
        <v>395</v>
      </c>
      <c r="C544" s="37" t="s">
        <v>91</v>
      </c>
      <c r="D544" s="21">
        <f t="shared" si="2"/>
        <v>400000</v>
      </c>
      <c r="E544" s="21">
        <f t="shared" si="2"/>
        <v>400000</v>
      </c>
    </row>
    <row r="545" spans="1:5" s="22" customFormat="1" ht="31.5">
      <c r="A545" s="30" t="s">
        <v>27</v>
      </c>
      <c r="B545" s="37" t="s">
        <v>395</v>
      </c>
      <c r="C545" s="37" t="s">
        <v>92</v>
      </c>
      <c r="D545" s="21">
        <v>400000</v>
      </c>
      <c r="E545" s="21">
        <v>400000</v>
      </c>
    </row>
    <row r="546" spans="1:5" s="27" customFormat="1" ht="15.75">
      <c r="A546" s="62" t="s">
        <v>396</v>
      </c>
      <c r="B546" s="15" t="s">
        <v>397</v>
      </c>
      <c r="C546" s="63"/>
      <c r="D546" s="64">
        <f>D547+D597+D604+D632+D648+D652</f>
        <v>1004844293.5</v>
      </c>
      <c r="E546" s="64">
        <f>E547+E597+E604+E632+E648+E652</f>
        <v>801952287.5</v>
      </c>
    </row>
    <row r="547" spans="1:5" s="27" customFormat="1" ht="31.5">
      <c r="A547" s="28" t="s">
        <v>398</v>
      </c>
      <c r="B547" s="19" t="s">
        <v>399</v>
      </c>
      <c r="C547" s="19"/>
      <c r="D547" s="21">
        <f>D548+D551+D556+D563+D570+D577+D584+D591+D594</f>
        <v>385260404</v>
      </c>
      <c r="E547" s="21">
        <f>E548+E551+E556+E563+E570+E577+E584+E591+E594</f>
        <v>400092629</v>
      </c>
    </row>
    <row r="548" spans="1:5" s="27" customFormat="1" ht="31.5">
      <c r="A548" s="34" t="s">
        <v>400</v>
      </c>
      <c r="B548" s="24" t="s">
        <v>401</v>
      </c>
      <c r="C548" s="39"/>
      <c r="D548" s="25">
        <f>D549</f>
        <v>471060</v>
      </c>
      <c r="E548" s="25">
        <f>E549</f>
        <v>471060</v>
      </c>
    </row>
    <row r="549" spans="1:5" s="27" customFormat="1" ht="31.5">
      <c r="A549" s="34" t="s">
        <v>26</v>
      </c>
      <c r="B549" s="24" t="s">
        <v>401</v>
      </c>
      <c r="C549" s="39" t="s">
        <v>91</v>
      </c>
      <c r="D549" s="25">
        <f>D550</f>
        <v>471060</v>
      </c>
      <c r="E549" s="25">
        <f>E550</f>
        <v>471060</v>
      </c>
    </row>
    <row r="550" spans="1:5" s="27" customFormat="1" ht="31.5">
      <c r="A550" s="34" t="s">
        <v>27</v>
      </c>
      <c r="B550" s="24" t="s">
        <v>401</v>
      </c>
      <c r="C550" s="39" t="s">
        <v>92</v>
      </c>
      <c r="D550" s="25">
        <v>471060</v>
      </c>
      <c r="E550" s="25">
        <v>471060</v>
      </c>
    </row>
    <row r="551" spans="1:5" s="27" customFormat="1" ht="31.5">
      <c r="A551" s="34" t="s">
        <v>402</v>
      </c>
      <c r="B551" s="24" t="s">
        <v>403</v>
      </c>
      <c r="C551" s="39"/>
      <c r="D551" s="25">
        <f>SUM(D552,D554)</f>
        <v>7222029</v>
      </c>
      <c r="E551" s="25">
        <f>SUM(E552,E554)</f>
        <v>7222029</v>
      </c>
    </row>
    <row r="552" spans="1:5" s="27" customFormat="1" ht="78.75">
      <c r="A552" s="56" t="s">
        <v>87</v>
      </c>
      <c r="B552" s="24" t="s">
        <v>403</v>
      </c>
      <c r="C552" s="39" t="s">
        <v>88</v>
      </c>
      <c r="D552" s="25">
        <f>D553</f>
        <v>6738720</v>
      </c>
      <c r="E552" s="25">
        <f>E553</f>
        <v>6738720</v>
      </c>
    </row>
    <row r="553" spans="1:5" s="41" customFormat="1" ht="31.5">
      <c r="A553" s="56" t="s">
        <v>89</v>
      </c>
      <c r="B553" s="24" t="s">
        <v>403</v>
      </c>
      <c r="C553" s="39" t="s">
        <v>90</v>
      </c>
      <c r="D553" s="25">
        <v>6738720</v>
      </c>
      <c r="E553" s="25">
        <v>6738720</v>
      </c>
    </row>
    <row r="554" spans="1:5" s="33" customFormat="1" ht="31.5">
      <c r="A554" s="34" t="s">
        <v>26</v>
      </c>
      <c r="B554" s="24" t="s">
        <v>403</v>
      </c>
      <c r="C554" s="39" t="s">
        <v>91</v>
      </c>
      <c r="D554" s="25">
        <f>D555</f>
        <v>483309</v>
      </c>
      <c r="E554" s="25">
        <f>E555</f>
        <v>483309</v>
      </c>
    </row>
    <row r="555" spans="1:5" s="33" customFormat="1" ht="31.5">
      <c r="A555" s="34" t="s">
        <v>27</v>
      </c>
      <c r="B555" s="24" t="s">
        <v>403</v>
      </c>
      <c r="C555" s="39" t="s">
        <v>92</v>
      </c>
      <c r="D555" s="25">
        <v>483309</v>
      </c>
      <c r="E555" s="25">
        <v>483309</v>
      </c>
    </row>
    <row r="556" spans="1:5" s="27" customFormat="1" ht="31.5">
      <c r="A556" s="28" t="s">
        <v>404</v>
      </c>
      <c r="B556" s="19" t="s">
        <v>405</v>
      </c>
      <c r="C556" s="19"/>
      <c r="D556" s="21">
        <f>SUM(D557,D559,D561)</f>
        <v>43556772</v>
      </c>
      <c r="E556" s="21">
        <f>SUM(E557,E559,E561)</f>
        <v>45088195</v>
      </c>
    </row>
    <row r="557" spans="1:5" s="22" customFormat="1" ht="78.75">
      <c r="A557" s="36" t="s">
        <v>87</v>
      </c>
      <c r="B557" s="19" t="s">
        <v>405</v>
      </c>
      <c r="C557" s="37" t="s">
        <v>88</v>
      </c>
      <c r="D557" s="21">
        <f>D558</f>
        <v>38773772</v>
      </c>
      <c r="E557" s="21">
        <f>E558</f>
        <v>40305195</v>
      </c>
    </row>
    <row r="558" spans="1:5" s="22" customFormat="1" ht="31.5">
      <c r="A558" s="36" t="s">
        <v>89</v>
      </c>
      <c r="B558" s="19" t="s">
        <v>405</v>
      </c>
      <c r="C558" s="37" t="s">
        <v>90</v>
      </c>
      <c r="D558" s="21">
        <v>38773772</v>
      </c>
      <c r="E558" s="21">
        <v>40305195</v>
      </c>
    </row>
    <row r="559" spans="1:5" s="22" customFormat="1" ht="31.5">
      <c r="A559" s="30" t="s">
        <v>26</v>
      </c>
      <c r="B559" s="19" t="s">
        <v>405</v>
      </c>
      <c r="C559" s="37" t="s">
        <v>91</v>
      </c>
      <c r="D559" s="21">
        <f>D560</f>
        <v>4773000</v>
      </c>
      <c r="E559" s="21">
        <f>E560</f>
        <v>4773000</v>
      </c>
    </row>
    <row r="560" spans="1:5" s="22" customFormat="1" ht="31.5">
      <c r="A560" s="30" t="s">
        <v>27</v>
      </c>
      <c r="B560" s="19" t="s">
        <v>405</v>
      </c>
      <c r="C560" s="37" t="s">
        <v>92</v>
      </c>
      <c r="D560" s="21">
        <v>4773000</v>
      </c>
      <c r="E560" s="21">
        <v>4773000</v>
      </c>
    </row>
    <row r="561" spans="1:5" s="22" customFormat="1" ht="15.75">
      <c r="A561" s="30" t="s">
        <v>16</v>
      </c>
      <c r="B561" s="19" t="s">
        <v>405</v>
      </c>
      <c r="C561" s="37" t="s">
        <v>93</v>
      </c>
      <c r="D561" s="21">
        <f>D562</f>
        <v>10000</v>
      </c>
      <c r="E561" s="21">
        <f>E562</f>
        <v>10000</v>
      </c>
    </row>
    <row r="562" spans="1:5" s="22" customFormat="1" ht="15.75">
      <c r="A562" s="30" t="s">
        <v>94</v>
      </c>
      <c r="B562" s="19" t="s">
        <v>405</v>
      </c>
      <c r="C562" s="37" t="s">
        <v>95</v>
      </c>
      <c r="D562" s="21">
        <v>10000</v>
      </c>
      <c r="E562" s="21">
        <v>10000</v>
      </c>
    </row>
    <row r="563" spans="1:5" s="27" customFormat="1" ht="31.5">
      <c r="A563" s="28" t="s">
        <v>406</v>
      </c>
      <c r="B563" s="19" t="s">
        <v>407</v>
      </c>
      <c r="C563" s="19"/>
      <c r="D563" s="21">
        <f>SUM(D564,D566,D568)</f>
        <v>15284750</v>
      </c>
      <c r="E563" s="21">
        <f>SUM(E564,E566,E568)</f>
        <v>15779501</v>
      </c>
    </row>
    <row r="564" spans="1:5" s="27" customFormat="1" ht="78.75">
      <c r="A564" s="36" t="s">
        <v>87</v>
      </c>
      <c r="B564" s="19" t="s">
        <v>407</v>
      </c>
      <c r="C564" s="37" t="s">
        <v>88</v>
      </c>
      <c r="D564" s="21">
        <f>D565</f>
        <v>12338719</v>
      </c>
      <c r="E564" s="21">
        <f>E565</f>
        <v>12824781</v>
      </c>
    </row>
    <row r="565" spans="1:5" s="27" customFormat="1" ht="31.5">
      <c r="A565" s="36" t="s">
        <v>89</v>
      </c>
      <c r="B565" s="19" t="s">
        <v>407</v>
      </c>
      <c r="C565" s="37" t="s">
        <v>90</v>
      </c>
      <c r="D565" s="21">
        <v>12338719</v>
      </c>
      <c r="E565" s="21">
        <v>12824781</v>
      </c>
    </row>
    <row r="566" spans="1:5" s="27" customFormat="1" ht="31.5">
      <c r="A566" s="30" t="s">
        <v>26</v>
      </c>
      <c r="B566" s="19" t="s">
        <v>407</v>
      </c>
      <c r="C566" s="37" t="s">
        <v>91</v>
      </c>
      <c r="D566" s="21">
        <f>D567</f>
        <v>2896031</v>
      </c>
      <c r="E566" s="21">
        <f>E567</f>
        <v>2904720</v>
      </c>
    </row>
    <row r="567" spans="1:5" s="27" customFormat="1" ht="31.5">
      <c r="A567" s="30" t="s">
        <v>27</v>
      </c>
      <c r="B567" s="19" t="s">
        <v>407</v>
      </c>
      <c r="C567" s="37" t="s">
        <v>92</v>
      </c>
      <c r="D567" s="21">
        <v>2896031</v>
      </c>
      <c r="E567" s="21">
        <v>2904720</v>
      </c>
    </row>
    <row r="568" spans="1:5" s="27" customFormat="1" ht="15.75">
      <c r="A568" s="30" t="s">
        <v>16</v>
      </c>
      <c r="B568" s="19" t="s">
        <v>407</v>
      </c>
      <c r="C568" s="37" t="s">
        <v>93</v>
      </c>
      <c r="D568" s="21">
        <f>D569</f>
        <v>50000</v>
      </c>
      <c r="E568" s="21">
        <f>E569</f>
        <v>50000</v>
      </c>
    </row>
    <row r="569" spans="1:5" s="27" customFormat="1" ht="15.75">
      <c r="A569" s="30" t="s">
        <v>94</v>
      </c>
      <c r="B569" s="19" t="s">
        <v>407</v>
      </c>
      <c r="C569" s="37" t="s">
        <v>95</v>
      </c>
      <c r="D569" s="21">
        <v>50000</v>
      </c>
      <c r="E569" s="21">
        <v>50000</v>
      </c>
    </row>
    <row r="570" spans="1:5" s="27" customFormat="1" ht="47.25">
      <c r="A570" s="28" t="s">
        <v>408</v>
      </c>
      <c r="B570" s="19" t="s">
        <v>409</v>
      </c>
      <c r="C570" s="19"/>
      <c r="D570" s="21">
        <f>D571+D573+D575</f>
        <v>243763900</v>
      </c>
      <c r="E570" s="21">
        <f>E571+E573+E575</f>
        <v>254160000</v>
      </c>
    </row>
    <row r="571" spans="1:5" s="27" customFormat="1" ht="78.75">
      <c r="A571" s="36" t="s">
        <v>87</v>
      </c>
      <c r="B571" s="19" t="s">
        <v>409</v>
      </c>
      <c r="C571" s="37" t="s">
        <v>88</v>
      </c>
      <c r="D571" s="21">
        <f>D572</f>
        <v>231419800</v>
      </c>
      <c r="E571" s="21">
        <f>E572</f>
        <v>241656800</v>
      </c>
    </row>
    <row r="572" spans="1:5" s="27" customFormat="1" ht="31.5">
      <c r="A572" s="36" t="s">
        <v>89</v>
      </c>
      <c r="B572" s="19" t="s">
        <v>409</v>
      </c>
      <c r="C572" s="37" t="s">
        <v>90</v>
      </c>
      <c r="D572" s="21">
        <v>231419800</v>
      </c>
      <c r="E572" s="21">
        <v>241656800</v>
      </c>
    </row>
    <row r="573" spans="1:5" s="27" customFormat="1" ht="31.5">
      <c r="A573" s="30" t="s">
        <v>26</v>
      </c>
      <c r="B573" s="19" t="s">
        <v>409</v>
      </c>
      <c r="C573" s="37" t="s">
        <v>91</v>
      </c>
      <c r="D573" s="21">
        <f>D574</f>
        <v>12244100</v>
      </c>
      <c r="E573" s="21">
        <f>E574</f>
        <v>12403200</v>
      </c>
    </row>
    <row r="574" spans="1:5" s="27" customFormat="1" ht="31.5">
      <c r="A574" s="30" t="s">
        <v>410</v>
      </c>
      <c r="B574" s="19" t="s">
        <v>409</v>
      </c>
      <c r="C574" s="37" t="s">
        <v>92</v>
      </c>
      <c r="D574" s="21">
        <v>12244100</v>
      </c>
      <c r="E574" s="21">
        <v>12403200</v>
      </c>
    </row>
    <row r="575" spans="1:5" s="27" customFormat="1" ht="15.75">
      <c r="A575" s="30" t="s">
        <v>16</v>
      </c>
      <c r="B575" s="19" t="s">
        <v>409</v>
      </c>
      <c r="C575" s="37" t="s">
        <v>93</v>
      </c>
      <c r="D575" s="21">
        <f>D576</f>
        <v>100000</v>
      </c>
      <c r="E575" s="21">
        <f>E576</f>
        <v>100000</v>
      </c>
    </row>
    <row r="576" spans="1:5" s="27" customFormat="1" ht="15.75">
      <c r="A576" s="30" t="s">
        <v>94</v>
      </c>
      <c r="B576" s="19" t="s">
        <v>409</v>
      </c>
      <c r="C576" s="37" t="s">
        <v>95</v>
      </c>
      <c r="D576" s="21">
        <v>100000</v>
      </c>
      <c r="E576" s="21">
        <v>100000</v>
      </c>
    </row>
    <row r="577" spans="1:5" s="27" customFormat="1" ht="31.5">
      <c r="A577" s="28" t="s">
        <v>411</v>
      </c>
      <c r="B577" s="19" t="s">
        <v>412</v>
      </c>
      <c r="C577" s="19"/>
      <c r="D577" s="21">
        <f>SUM(D578,D580,D582)</f>
        <v>34286000</v>
      </c>
      <c r="E577" s="21">
        <f>SUM(E578,E580,E582)</f>
        <v>35517000</v>
      </c>
    </row>
    <row r="578" spans="1:5" s="27" customFormat="1" ht="78.75">
      <c r="A578" s="36" t="s">
        <v>87</v>
      </c>
      <c r="B578" s="19" t="s">
        <v>412</v>
      </c>
      <c r="C578" s="37" t="s">
        <v>88</v>
      </c>
      <c r="D578" s="21">
        <f>D579</f>
        <v>30536000</v>
      </c>
      <c r="E578" s="21">
        <f>E579</f>
        <v>31767000</v>
      </c>
    </row>
    <row r="579" spans="1:5" s="27" customFormat="1" ht="31.5">
      <c r="A579" s="36" t="s">
        <v>89</v>
      </c>
      <c r="B579" s="19" t="s">
        <v>412</v>
      </c>
      <c r="C579" s="37" t="s">
        <v>90</v>
      </c>
      <c r="D579" s="21">
        <v>30536000</v>
      </c>
      <c r="E579" s="21">
        <v>31767000</v>
      </c>
    </row>
    <row r="580" spans="1:5" s="27" customFormat="1" ht="31.5">
      <c r="A580" s="30" t="s">
        <v>26</v>
      </c>
      <c r="B580" s="19" t="s">
        <v>412</v>
      </c>
      <c r="C580" s="37" t="s">
        <v>91</v>
      </c>
      <c r="D580" s="21">
        <f>D581</f>
        <v>3700000</v>
      </c>
      <c r="E580" s="21">
        <f>E581</f>
        <v>3700000</v>
      </c>
    </row>
    <row r="581" spans="1:5" s="27" customFormat="1" ht="31.5">
      <c r="A581" s="30" t="s">
        <v>27</v>
      </c>
      <c r="B581" s="19" t="s">
        <v>412</v>
      </c>
      <c r="C581" s="37" t="s">
        <v>92</v>
      </c>
      <c r="D581" s="21">
        <v>3700000</v>
      </c>
      <c r="E581" s="21">
        <v>3700000</v>
      </c>
    </row>
    <row r="582" spans="1:5" s="27" customFormat="1" ht="15.75">
      <c r="A582" s="30" t="s">
        <v>16</v>
      </c>
      <c r="B582" s="19" t="s">
        <v>412</v>
      </c>
      <c r="C582" s="37" t="s">
        <v>93</v>
      </c>
      <c r="D582" s="21">
        <f>D583</f>
        <v>50000</v>
      </c>
      <c r="E582" s="21">
        <f>E583</f>
        <v>50000</v>
      </c>
    </row>
    <row r="583" spans="1:5" s="27" customFormat="1" ht="15.75">
      <c r="A583" s="30" t="s">
        <v>94</v>
      </c>
      <c r="B583" s="19" t="s">
        <v>412</v>
      </c>
      <c r="C583" s="37" t="s">
        <v>95</v>
      </c>
      <c r="D583" s="21">
        <v>50000</v>
      </c>
      <c r="E583" s="21">
        <v>50000</v>
      </c>
    </row>
    <row r="584" spans="1:5" s="27" customFormat="1" ht="47.25">
      <c r="A584" s="30" t="s">
        <v>413</v>
      </c>
      <c r="B584" s="19" t="s">
        <v>414</v>
      </c>
      <c r="C584" s="19"/>
      <c r="D584" s="21">
        <f>D585+D587+D589</f>
        <v>35352500</v>
      </c>
      <c r="E584" s="21">
        <f>E585+E587+E589</f>
        <v>36287900</v>
      </c>
    </row>
    <row r="585" spans="1:5" s="27" customFormat="1" ht="78.75">
      <c r="A585" s="36" t="s">
        <v>87</v>
      </c>
      <c r="B585" s="19" t="s">
        <v>414</v>
      </c>
      <c r="C585" s="19">
        <v>100</v>
      </c>
      <c r="D585" s="21">
        <f>D586</f>
        <v>23402400</v>
      </c>
      <c r="E585" s="21">
        <f>E586</f>
        <v>24337800</v>
      </c>
    </row>
    <row r="586" spans="1:5" s="27" customFormat="1" ht="31.5">
      <c r="A586" s="36" t="s">
        <v>89</v>
      </c>
      <c r="B586" s="19" t="s">
        <v>414</v>
      </c>
      <c r="C586" s="19">
        <v>120</v>
      </c>
      <c r="D586" s="21">
        <v>23402400</v>
      </c>
      <c r="E586" s="21">
        <v>24337800</v>
      </c>
    </row>
    <row r="587" spans="1:5" s="27" customFormat="1" ht="31.5">
      <c r="A587" s="30" t="s">
        <v>26</v>
      </c>
      <c r="B587" s="19" t="s">
        <v>414</v>
      </c>
      <c r="C587" s="19">
        <v>200</v>
      </c>
      <c r="D587" s="21">
        <f>D588</f>
        <v>11928100</v>
      </c>
      <c r="E587" s="21">
        <f>E588</f>
        <v>11928100</v>
      </c>
    </row>
    <row r="588" spans="1:5" s="27" customFormat="1" ht="31.5">
      <c r="A588" s="30" t="s">
        <v>27</v>
      </c>
      <c r="B588" s="19" t="s">
        <v>414</v>
      </c>
      <c r="C588" s="19">
        <v>240</v>
      </c>
      <c r="D588" s="21">
        <v>11928100</v>
      </c>
      <c r="E588" s="21">
        <v>11928100</v>
      </c>
    </row>
    <row r="589" spans="1:5" s="27" customFormat="1" ht="15.75">
      <c r="A589" s="30" t="s">
        <v>16</v>
      </c>
      <c r="B589" s="19" t="s">
        <v>414</v>
      </c>
      <c r="C589" s="19">
        <v>800</v>
      </c>
      <c r="D589" s="21">
        <f>D590</f>
        <v>22000</v>
      </c>
      <c r="E589" s="21">
        <f>E590</f>
        <v>22000</v>
      </c>
    </row>
    <row r="590" spans="1:5" s="27" customFormat="1" ht="15.75">
      <c r="A590" s="30" t="s">
        <v>94</v>
      </c>
      <c r="B590" s="19" t="s">
        <v>414</v>
      </c>
      <c r="C590" s="19">
        <v>850</v>
      </c>
      <c r="D590" s="21">
        <v>22000</v>
      </c>
      <c r="E590" s="21">
        <v>22000</v>
      </c>
    </row>
    <row r="591" spans="1:5" s="27" customFormat="1" ht="47.25">
      <c r="A591" s="26" t="s">
        <v>415</v>
      </c>
      <c r="B591" s="24" t="s">
        <v>416</v>
      </c>
      <c r="C591" s="24"/>
      <c r="D591" s="25">
        <f>D592</f>
        <v>64920</v>
      </c>
      <c r="E591" s="25">
        <f>E592</f>
        <v>64920</v>
      </c>
    </row>
    <row r="592" spans="1:5" s="22" customFormat="1" ht="78.75">
      <c r="A592" s="56" t="s">
        <v>87</v>
      </c>
      <c r="B592" s="24" t="s">
        <v>416</v>
      </c>
      <c r="C592" s="39" t="s">
        <v>88</v>
      </c>
      <c r="D592" s="25">
        <f>D593</f>
        <v>64920</v>
      </c>
      <c r="E592" s="25">
        <f>E593</f>
        <v>64920</v>
      </c>
    </row>
    <row r="593" spans="1:5" s="22" customFormat="1" ht="31.5">
      <c r="A593" s="56" t="s">
        <v>89</v>
      </c>
      <c r="B593" s="24" t="s">
        <v>416</v>
      </c>
      <c r="C593" s="39" t="s">
        <v>90</v>
      </c>
      <c r="D593" s="25">
        <v>64920</v>
      </c>
      <c r="E593" s="25">
        <v>64920</v>
      </c>
    </row>
    <row r="594" spans="1:5" s="22" customFormat="1" ht="31.5">
      <c r="A594" s="34" t="s">
        <v>417</v>
      </c>
      <c r="B594" s="24" t="s">
        <v>418</v>
      </c>
      <c r="C594" s="39"/>
      <c r="D594" s="25">
        <f>SUM(D595)</f>
        <v>5258473</v>
      </c>
      <c r="E594" s="25">
        <f>SUM(E595)</f>
        <v>5502024</v>
      </c>
    </row>
    <row r="595" spans="1:5" s="27" customFormat="1" ht="78.75">
      <c r="A595" s="56" t="s">
        <v>87</v>
      </c>
      <c r="B595" s="24" t="s">
        <v>418</v>
      </c>
      <c r="C595" s="39" t="s">
        <v>88</v>
      </c>
      <c r="D595" s="25">
        <f>D596</f>
        <v>5258473</v>
      </c>
      <c r="E595" s="25">
        <f>E596</f>
        <v>5502024</v>
      </c>
    </row>
    <row r="596" spans="1:5" s="27" customFormat="1" ht="31.5">
      <c r="A596" s="56" t="s">
        <v>89</v>
      </c>
      <c r="B596" s="24" t="s">
        <v>418</v>
      </c>
      <c r="C596" s="39" t="s">
        <v>90</v>
      </c>
      <c r="D596" s="25">
        <v>5258473</v>
      </c>
      <c r="E596" s="25">
        <v>5502024</v>
      </c>
    </row>
    <row r="597" spans="1:5" s="27" customFormat="1" ht="15.75">
      <c r="A597" s="28" t="s">
        <v>419</v>
      </c>
      <c r="B597" s="19" t="s">
        <v>420</v>
      </c>
      <c r="C597" s="19"/>
      <c r="D597" s="21">
        <f>SUM(D598,D601)</f>
        <v>10000000</v>
      </c>
      <c r="E597" s="21">
        <f>SUM(E598,E601)</f>
        <v>10000000</v>
      </c>
    </row>
    <row r="598" spans="1:5" s="27" customFormat="1" ht="15.75">
      <c r="A598" s="28" t="s">
        <v>421</v>
      </c>
      <c r="B598" s="19" t="s">
        <v>422</v>
      </c>
      <c r="C598" s="19"/>
      <c r="D598" s="21">
        <v>7200000</v>
      </c>
      <c r="E598" s="21">
        <v>7200000</v>
      </c>
    </row>
    <row r="599" spans="1:5" s="27" customFormat="1" ht="15.75">
      <c r="A599" s="30" t="s">
        <v>16</v>
      </c>
      <c r="B599" s="19" t="s">
        <v>422</v>
      </c>
      <c r="C599" s="19">
        <v>800</v>
      </c>
      <c r="D599" s="21">
        <v>7200000</v>
      </c>
      <c r="E599" s="21">
        <v>7200000</v>
      </c>
    </row>
    <row r="600" spans="1:5" s="27" customFormat="1" ht="15.75">
      <c r="A600" s="28" t="s">
        <v>423</v>
      </c>
      <c r="B600" s="19" t="s">
        <v>422</v>
      </c>
      <c r="C600" s="19">
        <v>870</v>
      </c>
      <c r="D600" s="21">
        <v>7200000</v>
      </c>
      <c r="E600" s="21">
        <v>7200000</v>
      </c>
    </row>
    <row r="601" spans="1:5" s="27" customFormat="1" ht="47.25">
      <c r="A601" s="28" t="s">
        <v>424</v>
      </c>
      <c r="B601" s="19" t="s">
        <v>425</v>
      </c>
      <c r="C601" s="19"/>
      <c r="D601" s="21">
        <v>2800000</v>
      </c>
      <c r="E601" s="21">
        <v>2800000</v>
      </c>
    </row>
    <row r="602" spans="1:5" s="27" customFormat="1" ht="15.75">
      <c r="A602" s="30" t="s">
        <v>16</v>
      </c>
      <c r="B602" s="19" t="s">
        <v>425</v>
      </c>
      <c r="C602" s="19">
        <v>800</v>
      </c>
      <c r="D602" s="21">
        <v>2800000</v>
      </c>
      <c r="E602" s="21">
        <v>2800000</v>
      </c>
    </row>
    <row r="603" spans="1:5" s="27" customFormat="1" ht="15.75">
      <c r="A603" s="28" t="s">
        <v>423</v>
      </c>
      <c r="B603" s="19" t="s">
        <v>425</v>
      </c>
      <c r="C603" s="19">
        <v>870</v>
      </c>
      <c r="D603" s="21">
        <v>2800000</v>
      </c>
      <c r="E603" s="21">
        <v>2800000</v>
      </c>
    </row>
    <row r="604" spans="1:5" s="27" customFormat="1" ht="47.25">
      <c r="A604" s="28" t="s">
        <v>426</v>
      </c>
      <c r="B604" s="19" t="s">
        <v>427</v>
      </c>
      <c r="C604" s="19"/>
      <c r="D604" s="21">
        <f>D605+D608+D611+D614+D617+D620+D623+D626+D629</f>
        <v>274505100</v>
      </c>
      <c r="E604" s="21">
        <f>E605+E608+E611+E614+E617+E620+E623+E626+E629</f>
        <v>256488000</v>
      </c>
    </row>
    <row r="605" spans="1:5" ht="47.25">
      <c r="A605" s="28" t="s">
        <v>428</v>
      </c>
      <c r="B605" s="19" t="s">
        <v>429</v>
      </c>
      <c r="C605" s="19"/>
      <c r="D605" s="21">
        <f>D606</f>
        <v>800000</v>
      </c>
      <c r="E605" s="21">
        <f>E606</f>
        <v>850000</v>
      </c>
    </row>
    <row r="606" spans="1:5" ht="31.5">
      <c r="A606" s="30" t="s">
        <v>26</v>
      </c>
      <c r="B606" s="19" t="s">
        <v>429</v>
      </c>
      <c r="C606" s="19">
        <v>200</v>
      </c>
      <c r="D606" s="21">
        <f>D607</f>
        <v>800000</v>
      </c>
      <c r="E606" s="21">
        <f>E607</f>
        <v>850000</v>
      </c>
    </row>
    <row r="607" spans="1:5" ht="31.5">
      <c r="A607" s="30" t="s">
        <v>27</v>
      </c>
      <c r="B607" s="19" t="s">
        <v>429</v>
      </c>
      <c r="C607" s="19">
        <v>240</v>
      </c>
      <c r="D607" s="21">
        <v>800000</v>
      </c>
      <c r="E607" s="21">
        <v>850000</v>
      </c>
    </row>
    <row r="608" spans="1:5" s="27" customFormat="1" ht="47.25">
      <c r="A608" s="28" t="s">
        <v>430</v>
      </c>
      <c r="B608" s="19" t="s">
        <v>431</v>
      </c>
      <c r="C608" s="19"/>
      <c r="D608" s="21">
        <f>D609</f>
        <v>3600000</v>
      </c>
      <c r="E608" s="21">
        <f>E609</f>
        <v>3600000</v>
      </c>
    </row>
    <row r="609" spans="1:5" s="27" customFormat="1" ht="31.5">
      <c r="A609" s="30" t="s">
        <v>26</v>
      </c>
      <c r="B609" s="19" t="s">
        <v>431</v>
      </c>
      <c r="C609" s="19">
        <v>200</v>
      </c>
      <c r="D609" s="21">
        <f>D610</f>
        <v>3600000</v>
      </c>
      <c r="E609" s="21">
        <f>E610</f>
        <v>3600000</v>
      </c>
    </row>
    <row r="610" spans="1:5" s="27" customFormat="1" ht="31.5">
      <c r="A610" s="30" t="s">
        <v>27</v>
      </c>
      <c r="B610" s="19" t="s">
        <v>431</v>
      </c>
      <c r="C610" s="19">
        <v>240</v>
      </c>
      <c r="D610" s="21">
        <f>2550000+1050000</f>
        <v>3600000</v>
      </c>
      <c r="E610" s="21">
        <f>2550000+1050000</f>
        <v>3600000</v>
      </c>
    </row>
    <row r="611" spans="1:5" s="27" customFormat="1" ht="15.75">
      <c r="A611" s="28" t="s">
        <v>432</v>
      </c>
      <c r="B611" s="19" t="s">
        <v>433</v>
      </c>
      <c r="C611" s="19"/>
      <c r="D611" s="21">
        <f>D612</f>
        <v>219000</v>
      </c>
      <c r="E611" s="21">
        <f>E612</f>
        <v>156000</v>
      </c>
    </row>
    <row r="612" spans="1:5" s="27" customFormat="1" ht="31.5">
      <c r="A612" s="28" t="s">
        <v>434</v>
      </c>
      <c r="B612" s="19" t="s">
        <v>433</v>
      </c>
      <c r="C612" s="19">
        <v>700</v>
      </c>
      <c r="D612" s="21">
        <f>D613</f>
        <v>219000</v>
      </c>
      <c r="E612" s="21">
        <f>E613</f>
        <v>156000</v>
      </c>
    </row>
    <row r="613" spans="1:5" s="27" customFormat="1" ht="15.75">
      <c r="A613" s="28" t="s">
        <v>435</v>
      </c>
      <c r="B613" s="19" t="s">
        <v>433</v>
      </c>
      <c r="C613" s="19">
        <v>730</v>
      </c>
      <c r="D613" s="21">
        <v>219000</v>
      </c>
      <c r="E613" s="21">
        <v>156000</v>
      </c>
    </row>
    <row r="614" spans="1:5" s="27" customFormat="1" ht="47.25">
      <c r="A614" s="28" t="s">
        <v>436</v>
      </c>
      <c r="B614" s="19" t="s">
        <v>437</v>
      </c>
      <c r="C614" s="19"/>
      <c r="D614" s="21">
        <f>D615</f>
        <v>10000000</v>
      </c>
      <c r="E614" s="21">
        <f>E615</f>
        <v>0</v>
      </c>
    </row>
    <row r="615" spans="1:5" s="27" customFormat="1" ht="15.75">
      <c r="A615" s="28" t="s">
        <v>16</v>
      </c>
      <c r="B615" s="19" t="s">
        <v>437</v>
      </c>
      <c r="C615" s="19">
        <v>800</v>
      </c>
      <c r="D615" s="21">
        <f>D616</f>
        <v>10000000</v>
      </c>
      <c r="E615" s="21">
        <f>E616</f>
        <v>0</v>
      </c>
    </row>
    <row r="616" spans="1:5" s="27" customFormat="1" ht="63">
      <c r="A616" s="28" t="s">
        <v>17</v>
      </c>
      <c r="B616" s="19" t="s">
        <v>437</v>
      </c>
      <c r="C616" s="19">
        <v>810</v>
      </c>
      <c r="D616" s="21">
        <v>10000000</v>
      </c>
      <c r="E616" s="21"/>
    </row>
    <row r="617" spans="1:5" s="27" customFormat="1" ht="15.75">
      <c r="A617" s="28" t="s">
        <v>438</v>
      </c>
      <c r="B617" s="19" t="s">
        <v>439</v>
      </c>
      <c r="C617" s="19"/>
      <c r="D617" s="21">
        <f>D618</f>
        <v>250000000</v>
      </c>
      <c r="E617" s="21">
        <f>E618</f>
        <v>250000000</v>
      </c>
    </row>
    <row r="618" spans="1:5" s="27" customFormat="1" ht="31.5">
      <c r="A618" s="30" t="s">
        <v>26</v>
      </c>
      <c r="B618" s="19" t="s">
        <v>439</v>
      </c>
      <c r="C618" s="19">
        <v>200</v>
      </c>
      <c r="D618" s="21">
        <f>D619</f>
        <v>250000000</v>
      </c>
      <c r="E618" s="21">
        <f>E619</f>
        <v>250000000</v>
      </c>
    </row>
    <row r="619" spans="1:5" s="27" customFormat="1" ht="31.5">
      <c r="A619" s="30" t="s">
        <v>27</v>
      </c>
      <c r="B619" s="19" t="s">
        <v>439</v>
      </c>
      <c r="C619" s="19">
        <v>240</v>
      </c>
      <c r="D619" s="21">
        <v>250000000</v>
      </c>
      <c r="E619" s="21">
        <v>250000000</v>
      </c>
    </row>
    <row r="620" spans="1:5" s="27" customFormat="1" ht="63">
      <c r="A620" s="28" t="s">
        <v>440</v>
      </c>
      <c r="B620" s="19" t="s">
        <v>441</v>
      </c>
      <c r="C620" s="19"/>
      <c r="D620" s="21">
        <f>D621</f>
        <v>400000</v>
      </c>
      <c r="E620" s="21">
        <f>E621</f>
        <v>400000</v>
      </c>
    </row>
    <row r="621" spans="1:5" s="27" customFormat="1" ht="31.5">
      <c r="A621" s="28" t="s">
        <v>13</v>
      </c>
      <c r="B621" s="19" t="s">
        <v>441</v>
      </c>
      <c r="C621" s="19">
        <v>600</v>
      </c>
      <c r="D621" s="21">
        <f>D622</f>
        <v>400000</v>
      </c>
      <c r="E621" s="21">
        <f>E622</f>
        <v>400000</v>
      </c>
    </row>
    <row r="622" spans="1:5" s="27" customFormat="1" ht="47.25">
      <c r="A622" s="28" t="s">
        <v>15</v>
      </c>
      <c r="B622" s="19" t="s">
        <v>441</v>
      </c>
      <c r="C622" s="19">
        <v>630</v>
      </c>
      <c r="D622" s="21">
        <v>400000</v>
      </c>
      <c r="E622" s="21">
        <v>400000</v>
      </c>
    </row>
    <row r="623" spans="1:5" s="27" customFormat="1" ht="157.5">
      <c r="A623" s="28" t="s">
        <v>442</v>
      </c>
      <c r="B623" s="19" t="s">
        <v>443</v>
      </c>
      <c r="C623" s="19"/>
      <c r="D623" s="21">
        <f>D624</f>
        <v>550000</v>
      </c>
      <c r="E623" s="21">
        <f>E624</f>
        <v>550000</v>
      </c>
    </row>
    <row r="624" spans="1:5" s="27" customFormat="1" ht="31.5">
      <c r="A624" s="28" t="s">
        <v>13</v>
      </c>
      <c r="B624" s="19" t="s">
        <v>443</v>
      </c>
      <c r="C624" s="19">
        <v>600</v>
      </c>
      <c r="D624" s="21">
        <f>D625</f>
        <v>550000</v>
      </c>
      <c r="E624" s="21">
        <f>E625</f>
        <v>550000</v>
      </c>
    </row>
    <row r="625" spans="1:5" s="65" customFormat="1" ht="47.25">
      <c r="A625" s="28" t="s">
        <v>15</v>
      </c>
      <c r="B625" s="19" t="s">
        <v>443</v>
      </c>
      <c r="C625" s="19">
        <v>630</v>
      </c>
      <c r="D625" s="21">
        <v>550000</v>
      </c>
      <c r="E625" s="21">
        <v>550000</v>
      </c>
    </row>
    <row r="626" spans="1:5" s="67" customFormat="1" ht="78.75">
      <c r="A626" s="66" t="s">
        <v>444</v>
      </c>
      <c r="B626" s="19" t="s">
        <v>445</v>
      </c>
      <c r="C626" s="19"/>
      <c r="D626" s="21">
        <f>D627</f>
        <v>932000</v>
      </c>
      <c r="E626" s="21">
        <f>E627</f>
        <v>932000</v>
      </c>
    </row>
    <row r="627" spans="1:5" s="67" customFormat="1" ht="15.75">
      <c r="A627" s="30" t="s">
        <v>16</v>
      </c>
      <c r="B627" s="19" t="s">
        <v>445</v>
      </c>
      <c r="C627" s="19">
        <v>800</v>
      </c>
      <c r="D627" s="21">
        <f>D628</f>
        <v>932000</v>
      </c>
      <c r="E627" s="21">
        <f>E628</f>
        <v>932000</v>
      </c>
    </row>
    <row r="628" spans="1:5" s="68" customFormat="1" ht="15.75">
      <c r="A628" s="30" t="s">
        <v>94</v>
      </c>
      <c r="B628" s="19" t="s">
        <v>445</v>
      </c>
      <c r="C628" s="19">
        <v>850</v>
      </c>
      <c r="D628" s="21">
        <v>932000</v>
      </c>
      <c r="E628" s="21">
        <v>932000</v>
      </c>
    </row>
    <row r="629" spans="1:5" ht="31.5">
      <c r="A629" s="66" t="s">
        <v>446</v>
      </c>
      <c r="B629" s="19" t="s">
        <v>447</v>
      </c>
      <c r="C629" s="19"/>
      <c r="D629" s="21">
        <f>D630</f>
        <v>8004100</v>
      </c>
      <c r="E629" s="21">
        <f>E630</f>
        <v>0</v>
      </c>
    </row>
    <row r="630" spans="1:5" ht="31.5">
      <c r="A630" s="28" t="s">
        <v>32</v>
      </c>
      <c r="B630" s="19" t="s">
        <v>447</v>
      </c>
      <c r="C630" s="19">
        <v>400</v>
      </c>
      <c r="D630" s="21">
        <f>D631</f>
        <v>8004100</v>
      </c>
      <c r="E630" s="21">
        <f>E631</f>
        <v>0</v>
      </c>
    </row>
    <row r="631" spans="1:5" ht="15.75">
      <c r="A631" s="28" t="s">
        <v>34</v>
      </c>
      <c r="B631" s="19" t="s">
        <v>447</v>
      </c>
      <c r="C631" s="19">
        <v>410</v>
      </c>
      <c r="D631" s="21">
        <v>8004100</v>
      </c>
      <c r="E631" s="21"/>
    </row>
    <row r="632" spans="1:5" ht="47.25">
      <c r="A632" s="28" t="s">
        <v>448</v>
      </c>
      <c r="B632" s="19" t="s">
        <v>449</v>
      </c>
      <c r="C632" s="19"/>
      <c r="D632" s="21">
        <f>D633+D636+D639+D642+D645</f>
        <v>279510807.5</v>
      </c>
      <c r="E632" s="21">
        <f>E633+E636+E639+E642+E645</f>
        <v>79803676.5</v>
      </c>
    </row>
    <row r="633" spans="1:5" ht="63">
      <c r="A633" s="26" t="s">
        <v>450</v>
      </c>
      <c r="B633" s="24" t="s">
        <v>451</v>
      </c>
      <c r="C633" s="24"/>
      <c r="D633" s="25">
        <f>D634</f>
        <v>173959</v>
      </c>
      <c r="E633" s="25">
        <f>E634</f>
        <v>173959</v>
      </c>
    </row>
    <row r="634" spans="1:5" ht="31.5">
      <c r="A634" s="34" t="s">
        <v>26</v>
      </c>
      <c r="B634" s="24" t="s">
        <v>451</v>
      </c>
      <c r="C634" s="24">
        <v>200</v>
      </c>
      <c r="D634" s="25">
        <f>D635</f>
        <v>173959</v>
      </c>
      <c r="E634" s="25">
        <f>E635</f>
        <v>173959</v>
      </c>
    </row>
    <row r="635" spans="1:5" ht="31.5">
      <c r="A635" s="34" t="s">
        <v>27</v>
      </c>
      <c r="B635" s="24" t="s">
        <v>451</v>
      </c>
      <c r="C635" s="24">
        <v>240</v>
      </c>
      <c r="D635" s="25">
        <v>173959</v>
      </c>
      <c r="E635" s="25">
        <v>173959</v>
      </c>
    </row>
    <row r="636" spans="1:5" ht="37.5" customHeight="1">
      <c r="A636" s="26" t="s">
        <v>452</v>
      </c>
      <c r="B636" s="24" t="s">
        <v>453</v>
      </c>
      <c r="C636" s="39"/>
      <c r="D636" s="25">
        <f>D637</f>
        <v>78507001</v>
      </c>
      <c r="E636" s="25">
        <f>E637</f>
        <v>78507001</v>
      </c>
    </row>
    <row r="637" spans="1:5" ht="31.5">
      <c r="A637" s="26" t="s">
        <v>13</v>
      </c>
      <c r="B637" s="24" t="s">
        <v>453</v>
      </c>
      <c r="C637" s="39" t="s">
        <v>294</v>
      </c>
      <c r="D637" s="25">
        <f>D638</f>
        <v>78507001</v>
      </c>
      <c r="E637" s="25">
        <f>E638</f>
        <v>78507001</v>
      </c>
    </row>
    <row r="638" spans="1:5" ht="15.75">
      <c r="A638" s="26" t="s">
        <v>14</v>
      </c>
      <c r="B638" s="24" t="s">
        <v>453</v>
      </c>
      <c r="C638" s="39" t="s">
        <v>454</v>
      </c>
      <c r="D638" s="25">
        <v>78507001</v>
      </c>
      <c r="E638" s="25">
        <v>78507001</v>
      </c>
    </row>
    <row r="639" spans="1:5" ht="63">
      <c r="A639" s="26" t="s">
        <v>455</v>
      </c>
      <c r="B639" s="24" t="s">
        <v>456</v>
      </c>
      <c r="C639" s="39"/>
      <c r="D639" s="25">
        <f>D640</f>
        <v>5713</v>
      </c>
      <c r="E639" s="25">
        <f>E640</f>
        <v>298582</v>
      </c>
    </row>
    <row r="640" spans="1:5" ht="31.5">
      <c r="A640" s="34" t="s">
        <v>268</v>
      </c>
      <c r="B640" s="24" t="s">
        <v>456</v>
      </c>
      <c r="C640" s="39" t="s">
        <v>91</v>
      </c>
      <c r="D640" s="25">
        <f>D641</f>
        <v>5713</v>
      </c>
      <c r="E640" s="25">
        <f>E641</f>
        <v>298582</v>
      </c>
    </row>
    <row r="641" spans="1:5" ht="31.5">
      <c r="A641" s="34" t="s">
        <v>27</v>
      </c>
      <c r="B641" s="24" t="s">
        <v>456</v>
      </c>
      <c r="C641" s="39" t="s">
        <v>92</v>
      </c>
      <c r="D641" s="25">
        <v>5713</v>
      </c>
      <c r="E641" s="25">
        <v>298582</v>
      </c>
    </row>
    <row r="642" spans="1:5" ht="63">
      <c r="A642" s="69" t="s">
        <v>457</v>
      </c>
      <c r="B642" s="70" t="s">
        <v>458</v>
      </c>
      <c r="C642" s="70"/>
      <c r="D642" s="25">
        <f>D643</f>
        <v>824134.5</v>
      </c>
      <c r="E642" s="25">
        <f>E643</f>
        <v>824134.5</v>
      </c>
    </row>
    <row r="643" spans="1:5" ht="31.5">
      <c r="A643" s="69" t="s">
        <v>26</v>
      </c>
      <c r="B643" s="70" t="s">
        <v>458</v>
      </c>
      <c r="C643" s="70" t="s">
        <v>91</v>
      </c>
      <c r="D643" s="25">
        <f>D644</f>
        <v>824134.5</v>
      </c>
      <c r="E643" s="25">
        <f>E644</f>
        <v>824134.5</v>
      </c>
    </row>
    <row r="644" spans="1:5" ht="31.5">
      <c r="A644" s="69" t="s">
        <v>27</v>
      </c>
      <c r="B644" s="70" t="s">
        <v>458</v>
      </c>
      <c r="C644" s="70" t="s">
        <v>92</v>
      </c>
      <c r="D644" s="25">
        <v>824134.5</v>
      </c>
      <c r="E644" s="25">
        <v>824134.5</v>
      </c>
    </row>
    <row r="645" spans="1:5" ht="47.25">
      <c r="A645" s="28" t="s">
        <v>459</v>
      </c>
      <c r="B645" s="19" t="s">
        <v>460</v>
      </c>
      <c r="C645" s="19"/>
      <c r="D645" s="21">
        <f>D646</f>
        <v>200000000</v>
      </c>
      <c r="E645" s="21">
        <f>E646</f>
        <v>0</v>
      </c>
    </row>
    <row r="646" spans="1:5" ht="31.5">
      <c r="A646" s="28" t="s">
        <v>32</v>
      </c>
      <c r="B646" s="19" t="s">
        <v>460</v>
      </c>
      <c r="C646" s="19">
        <v>400</v>
      </c>
      <c r="D646" s="21">
        <f>D647</f>
        <v>200000000</v>
      </c>
      <c r="E646" s="21">
        <f>E647</f>
        <v>0</v>
      </c>
    </row>
    <row r="647" spans="1:5" ht="15.75">
      <c r="A647" s="28" t="s">
        <v>34</v>
      </c>
      <c r="B647" s="19" t="s">
        <v>460</v>
      </c>
      <c r="C647" s="19">
        <v>410</v>
      </c>
      <c r="D647" s="21">
        <f>180000000+20000000</f>
        <v>200000000</v>
      </c>
      <c r="E647" s="21"/>
    </row>
    <row r="648" spans="1:5" ht="47.25">
      <c r="A648" s="30" t="s">
        <v>461</v>
      </c>
      <c r="B648" s="19" t="s">
        <v>462</v>
      </c>
      <c r="C648" s="19"/>
      <c r="D648" s="21">
        <f aca="true" t="shared" si="3" ref="D648:E650">D649</f>
        <v>17563782</v>
      </c>
      <c r="E648" s="21">
        <f t="shared" si="3"/>
        <v>17563782</v>
      </c>
    </row>
    <row r="649" spans="1:5" ht="63">
      <c r="A649" s="30" t="s">
        <v>463</v>
      </c>
      <c r="B649" s="19" t="s">
        <v>464</v>
      </c>
      <c r="C649" s="19"/>
      <c r="D649" s="21">
        <f t="shared" si="3"/>
        <v>17563782</v>
      </c>
      <c r="E649" s="21">
        <f t="shared" si="3"/>
        <v>17563782</v>
      </c>
    </row>
    <row r="650" spans="1:5" ht="15.75">
      <c r="A650" s="30" t="s">
        <v>465</v>
      </c>
      <c r="B650" s="19" t="s">
        <v>464</v>
      </c>
      <c r="C650" s="19">
        <v>500</v>
      </c>
      <c r="D650" s="21">
        <f t="shared" si="3"/>
        <v>17563782</v>
      </c>
      <c r="E650" s="21">
        <f t="shared" si="3"/>
        <v>17563782</v>
      </c>
    </row>
    <row r="651" spans="1:5" ht="15.75">
      <c r="A651" s="30" t="s">
        <v>466</v>
      </c>
      <c r="B651" s="19" t="s">
        <v>464</v>
      </c>
      <c r="C651" s="19">
        <v>540</v>
      </c>
      <c r="D651" s="21">
        <v>17563782</v>
      </c>
      <c r="E651" s="21">
        <v>17563782</v>
      </c>
    </row>
    <row r="652" spans="1:5" ht="15.75">
      <c r="A652" s="28" t="s">
        <v>467</v>
      </c>
      <c r="B652" s="19" t="s">
        <v>468</v>
      </c>
      <c r="C652" s="19"/>
      <c r="D652" s="21">
        <f>D653+D656+D659+D664+D667+D672</f>
        <v>38004200</v>
      </c>
      <c r="E652" s="21">
        <f>E653+E656+E659+E664+E667+E672</f>
        <v>38004200</v>
      </c>
    </row>
    <row r="653" spans="1:5" s="47" customFormat="1" ht="63">
      <c r="A653" s="28" t="s">
        <v>469</v>
      </c>
      <c r="B653" s="19" t="s">
        <v>470</v>
      </c>
      <c r="C653" s="37"/>
      <c r="D653" s="21">
        <f>D654</f>
        <v>7500000</v>
      </c>
      <c r="E653" s="21">
        <f>E654</f>
        <v>7500000</v>
      </c>
    </row>
    <row r="654" spans="1:5" s="47" customFormat="1" ht="31.5">
      <c r="A654" s="28" t="s">
        <v>13</v>
      </c>
      <c r="B654" s="19" t="s">
        <v>470</v>
      </c>
      <c r="C654" s="19">
        <v>600</v>
      </c>
      <c r="D654" s="21">
        <f>D655</f>
        <v>7500000</v>
      </c>
      <c r="E654" s="21">
        <f>E655</f>
        <v>7500000</v>
      </c>
    </row>
    <row r="655" spans="1:5" s="47" customFormat="1" ht="15.75">
      <c r="A655" s="28" t="s">
        <v>14</v>
      </c>
      <c r="B655" s="19" t="s">
        <v>470</v>
      </c>
      <c r="C655" s="19">
        <v>610</v>
      </c>
      <c r="D655" s="21">
        <f>1200000+6300000</f>
        <v>7500000</v>
      </c>
      <c r="E655" s="21">
        <f>1200000+6300000</f>
        <v>7500000</v>
      </c>
    </row>
    <row r="656" spans="1:5" ht="94.5">
      <c r="A656" s="28" t="s">
        <v>471</v>
      </c>
      <c r="B656" s="19" t="s">
        <v>472</v>
      </c>
      <c r="C656" s="37"/>
      <c r="D656" s="21">
        <f>D657</f>
        <v>27000000</v>
      </c>
      <c r="E656" s="21">
        <f>E657</f>
        <v>27000000</v>
      </c>
    </row>
    <row r="657" spans="1:5" ht="31.5">
      <c r="A657" s="28" t="s">
        <v>13</v>
      </c>
      <c r="B657" s="19" t="s">
        <v>472</v>
      </c>
      <c r="C657" s="37" t="s">
        <v>294</v>
      </c>
      <c r="D657" s="21">
        <f>D658</f>
        <v>27000000</v>
      </c>
      <c r="E657" s="21">
        <f>E658</f>
        <v>27000000</v>
      </c>
    </row>
    <row r="658" spans="1:5" ht="15.75">
      <c r="A658" s="28" t="s">
        <v>14</v>
      </c>
      <c r="B658" s="19" t="s">
        <v>472</v>
      </c>
      <c r="C658" s="37" t="s">
        <v>454</v>
      </c>
      <c r="D658" s="21">
        <v>27000000</v>
      </c>
      <c r="E658" s="21">
        <v>27000000</v>
      </c>
    </row>
    <row r="659" spans="1:5" ht="47.25">
      <c r="A659" s="30" t="s">
        <v>473</v>
      </c>
      <c r="B659" s="19" t="s">
        <v>474</v>
      </c>
      <c r="C659" s="37"/>
      <c r="D659" s="21">
        <f>D660+D662</f>
        <v>2620000</v>
      </c>
      <c r="E659" s="21">
        <f>E660+E662</f>
        <v>2620000</v>
      </c>
    </row>
    <row r="660" spans="1:5" ht="31.5">
      <c r="A660" s="30" t="s">
        <v>26</v>
      </c>
      <c r="B660" s="19" t="s">
        <v>474</v>
      </c>
      <c r="C660" s="37" t="s">
        <v>91</v>
      </c>
      <c r="D660" s="21">
        <f>D661</f>
        <v>25938</v>
      </c>
      <c r="E660" s="21">
        <f>E661</f>
        <v>25938</v>
      </c>
    </row>
    <row r="661" spans="1:5" ht="31.5">
      <c r="A661" s="30" t="s">
        <v>27</v>
      </c>
      <c r="B661" s="19" t="s">
        <v>474</v>
      </c>
      <c r="C661" s="37" t="s">
        <v>92</v>
      </c>
      <c r="D661" s="21">
        <v>25938</v>
      </c>
      <c r="E661" s="21">
        <v>25938</v>
      </c>
    </row>
    <row r="662" spans="1:5" ht="15.75">
      <c r="A662" s="28" t="s">
        <v>28</v>
      </c>
      <c r="B662" s="19" t="s">
        <v>474</v>
      </c>
      <c r="C662" s="19">
        <v>300</v>
      </c>
      <c r="D662" s="21">
        <f>D663</f>
        <v>2594062</v>
      </c>
      <c r="E662" s="21">
        <f>E663</f>
        <v>2594062</v>
      </c>
    </row>
    <row r="663" spans="1:5" ht="31.5">
      <c r="A663" s="28" t="s">
        <v>29</v>
      </c>
      <c r="B663" s="19" t="s">
        <v>474</v>
      </c>
      <c r="C663" s="19">
        <v>320</v>
      </c>
      <c r="D663" s="21">
        <v>2594062</v>
      </c>
      <c r="E663" s="21">
        <v>2594062</v>
      </c>
    </row>
    <row r="664" spans="1:5" ht="15.75">
      <c r="A664" s="28" t="s">
        <v>475</v>
      </c>
      <c r="B664" s="19" t="s">
        <v>476</v>
      </c>
      <c r="C664" s="19"/>
      <c r="D664" s="21">
        <f>D665</f>
        <v>752000</v>
      </c>
      <c r="E664" s="21">
        <f>E665</f>
        <v>752000</v>
      </c>
    </row>
    <row r="665" spans="1:5" ht="15.75">
      <c r="A665" s="30" t="s">
        <v>16</v>
      </c>
      <c r="B665" s="19" t="s">
        <v>476</v>
      </c>
      <c r="C665" s="19">
        <v>800</v>
      </c>
      <c r="D665" s="21">
        <f>D666</f>
        <v>752000</v>
      </c>
      <c r="E665" s="21">
        <f>E666</f>
        <v>752000</v>
      </c>
    </row>
    <row r="666" spans="1:5" ht="15.75">
      <c r="A666" s="28" t="s">
        <v>475</v>
      </c>
      <c r="B666" s="19" t="s">
        <v>476</v>
      </c>
      <c r="C666" s="19">
        <v>830</v>
      </c>
      <c r="D666" s="21">
        <v>752000</v>
      </c>
      <c r="E666" s="21">
        <v>752000</v>
      </c>
    </row>
    <row r="667" spans="1:5" ht="78.75">
      <c r="A667" s="28" t="s">
        <v>477</v>
      </c>
      <c r="B667" s="19" t="s">
        <v>478</v>
      </c>
      <c r="C667" s="19"/>
      <c r="D667" s="21">
        <f>D668+D670</f>
        <v>20200</v>
      </c>
      <c r="E667" s="21">
        <f>E668+E670</f>
        <v>20200</v>
      </c>
    </row>
    <row r="668" spans="1:5" ht="31.5">
      <c r="A668" s="30" t="s">
        <v>26</v>
      </c>
      <c r="B668" s="19" t="s">
        <v>478</v>
      </c>
      <c r="C668" s="19">
        <v>200</v>
      </c>
      <c r="D668" s="21">
        <f>D669</f>
        <v>200</v>
      </c>
      <c r="E668" s="21">
        <f>E669</f>
        <v>200</v>
      </c>
    </row>
    <row r="669" spans="1:5" ht="31.5">
      <c r="A669" s="30" t="s">
        <v>27</v>
      </c>
      <c r="B669" s="19" t="s">
        <v>478</v>
      </c>
      <c r="C669" s="19">
        <v>240</v>
      </c>
      <c r="D669" s="21">
        <v>200</v>
      </c>
      <c r="E669" s="21">
        <v>200</v>
      </c>
    </row>
    <row r="670" spans="1:5" ht="15.75">
      <c r="A670" s="30" t="s">
        <v>28</v>
      </c>
      <c r="B670" s="19" t="s">
        <v>478</v>
      </c>
      <c r="C670" s="19">
        <v>300</v>
      </c>
      <c r="D670" s="21">
        <f>D671</f>
        <v>20000</v>
      </c>
      <c r="E670" s="21">
        <f>E671</f>
        <v>20000</v>
      </c>
    </row>
    <row r="671" spans="1:5" s="47" customFormat="1" ht="31.5">
      <c r="A671" s="30" t="s">
        <v>29</v>
      </c>
      <c r="B671" s="19" t="s">
        <v>478</v>
      </c>
      <c r="C671" s="19">
        <v>320</v>
      </c>
      <c r="D671" s="21">
        <v>20000</v>
      </c>
      <c r="E671" s="21">
        <v>20000</v>
      </c>
    </row>
    <row r="672" spans="1:5" s="47" customFormat="1" ht="47.25">
      <c r="A672" s="28" t="s">
        <v>479</v>
      </c>
      <c r="B672" s="19" t="s">
        <v>480</v>
      </c>
      <c r="C672" s="19"/>
      <c r="D672" s="21">
        <f>D673</f>
        <v>112000</v>
      </c>
      <c r="E672" s="21">
        <f>E673</f>
        <v>112000</v>
      </c>
    </row>
    <row r="673" spans="1:5" s="47" customFormat="1" ht="31.5">
      <c r="A673" s="30" t="s">
        <v>26</v>
      </c>
      <c r="B673" s="19" t="s">
        <v>480</v>
      </c>
      <c r="C673" s="19">
        <v>200</v>
      </c>
      <c r="D673" s="21">
        <f>D674</f>
        <v>112000</v>
      </c>
      <c r="E673" s="21">
        <f>E674</f>
        <v>112000</v>
      </c>
    </row>
    <row r="674" spans="1:5" s="47" customFormat="1" ht="31.5">
      <c r="A674" s="30" t="s">
        <v>27</v>
      </c>
      <c r="B674" s="19" t="s">
        <v>480</v>
      </c>
      <c r="C674" s="19">
        <v>240</v>
      </c>
      <c r="D674" s="21">
        <v>112000</v>
      </c>
      <c r="E674" s="21">
        <v>112000</v>
      </c>
    </row>
    <row r="675" spans="1:5" ht="15.75">
      <c r="A675" s="71" t="s">
        <v>481</v>
      </c>
      <c r="B675" s="11"/>
      <c r="C675" s="11"/>
      <c r="D675" s="72">
        <f>D7+D122+D195+D205+D224+D361+D380+D394+D407+D449+D457+D485+D506+D531+D538+D546+D542</f>
        <v>6445523579.919998</v>
      </c>
      <c r="E675" s="72">
        <f>E7+E122+E195+E205+E224+E361+E380+E394+E407+E449+E457+E485+E506+E531+E538+E546+E542</f>
        <v>5741602991.719999</v>
      </c>
    </row>
    <row r="676" spans="1:5" ht="16.5">
      <c r="A676" s="73"/>
      <c r="B676"/>
      <c r="C676"/>
      <c r="D676" s="74"/>
      <c r="E676" s="74"/>
    </row>
  </sheetData>
  <sheetProtection selectLockedCells="1" selectUnlockedCells="1"/>
  <mergeCells count="4">
    <mergeCell ref="D1:E1"/>
    <mergeCell ref="D2:E2"/>
    <mergeCell ref="A3:D3"/>
    <mergeCell ref="A4:E4"/>
  </mergeCells>
  <printOptions/>
  <pageMargins left="0.7402777777777778" right="0.4097222222222222" top="0.4722222222222222" bottom="0.39375" header="0.5118055555555555" footer="0.15763888888888888"/>
  <pageSetup firstPageNumber="84" useFirstPageNumber="1" fitToHeight="0" fitToWidth="1" horizontalDpi="300" verticalDpi="300" orientation="portrait" paperSize="9" scale="66"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Фещенко ИН</dc:creator>
  <cp:keywords/>
  <dc:description/>
  <cp:lastModifiedBy>user</cp:lastModifiedBy>
  <cp:lastPrinted>2023-12-13T06:20:12Z</cp:lastPrinted>
  <dcterms:created xsi:type="dcterms:W3CDTF">2023-12-06T07:05:03Z</dcterms:created>
  <dcterms:modified xsi:type="dcterms:W3CDTF">2023-12-13T06:21:42Z</dcterms:modified>
  <cp:category/>
  <cp:version/>
  <cp:contentType/>
  <cp:contentStatus/>
</cp:coreProperties>
</file>